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V4" i="1" l="1"/>
  <c r="AP4" i="1" l="1"/>
  <c r="AP5" i="1" s="1"/>
  <c r="S7" i="1" s="1"/>
  <c r="AQ4" i="1"/>
  <c r="V6" i="1" s="1"/>
  <c r="S6" i="1" l="1"/>
  <c r="E3" i="1"/>
  <c r="D3" i="1"/>
  <c r="G3" i="1" s="1"/>
  <c r="C1" i="1"/>
  <c r="B1" i="1"/>
  <c r="A1" i="1"/>
  <c r="F3" i="1" l="1"/>
  <c r="H1" i="1"/>
  <c r="I1" i="1" s="1"/>
  <c r="AH3" i="1"/>
  <c r="AK3" i="1"/>
  <c r="AJ3" i="1"/>
  <c r="AG3" i="1"/>
  <c r="AL3" i="1"/>
  <c r="AI3" i="1"/>
  <c r="J1" i="1" l="1"/>
  <c r="L5" i="1" s="1"/>
  <c r="M5" i="1"/>
  <c r="L4" i="1" l="1"/>
  <c r="L7" i="1"/>
  <c r="M7" i="1" s="1"/>
  <c r="L6" i="1"/>
  <c r="M6" i="1" s="1"/>
  <c r="S5" i="1"/>
  <c r="S4" i="1" l="1"/>
  <c r="M4" i="1"/>
</calcChain>
</file>

<file path=xl/sharedStrings.xml><?xml version="1.0" encoding="utf-8"?>
<sst xmlns="http://schemas.openxmlformats.org/spreadsheetml/2006/main" count="125" uniqueCount="98">
  <si>
    <t>新規判定</t>
    <rPh sb="0" eb="2">
      <t>シンキ</t>
    </rPh>
    <rPh sb="2" eb="4">
      <t>ハンテイ</t>
    </rPh>
    <phoneticPr fontId="4"/>
  </si>
  <si>
    <t>日経
前日比</t>
    <rPh sb="0" eb="2">
      <t>ニッケイ</t>
    </rPh>
    <rPh sb="3" eb="5">
      <t>ゼンジツ</t>
    </rPh>
    <rPh sb="5" eb="6">
      <t>ヒ</t>
    </rPh>
    <phoneticPr fontId="4"/>
  </si>
  <si>
    <t>日経
ミニ
枚数</t>
    <rPh sb="0" eb="2">
      <t>ニッケイ</t>
    </rPh>
    <rPh sb="6" eb="8">
      <t>マイスウ</t>
    </rPh>
    <phoneticPr fontId="4"/>
  </si>
  <si>
    <t>日経ミニ</t>
    <rPh sb="0" eb="2">
      <t>ニッケイ</t>
    </rPh>
    <phoneticPr fontId="4"/>
  </si>
  <si>
    <t>ＴＯＰＩＸ
先物</t>
    <rPh sb="6" eb="7">
      <t>サキ</t>
    </rPh>
    <rPh sb="7" eb="8">
      <t>モノ</t>
    </rPh>
    <phoneticPr fontId="4"/>
  </si>
  <si>
    <t>先物コード</t>
  </si>
  <si>
    <t>限月</t>
  </si>
  <si>
    <t>売買区分</t>
  </si>
  <si>
    <t>第1引数</t>
  </si>
  <si>
    <t>第2引数</t>
  </si>
  <si>
    <t>第3引数</t>
  </si>
  <si>
    <t>第4引数</t>
  </si>
  <si>
    <t>第5引数</t>
  </si>
  <si>
    <t>第6引数</t>
  </si>
  <si>
    <t>第7引数</t>
  </si>
  <si>
    <t>第8引数</t>
  </si>
  <si>
    <t>第9引数</t>
  </si>
  <si>
    <t>第10引数</t>
  </si>
  <si>
    <t>第11引数</t>
  </si>
  <si>
    <t>第12引数</t>
  </si>
  <si>
    <t>第13引数</t>
  </si>
  <si>
    <t>第14引数</t>
  </si>
  <si>
    <t>第15引数</t>
  </si>
  <si>
    <t>第16引数</t>
  </si>
  <si>
    <t>第17引数</t>
  </si>
  <si>
    <t>第18引数</t>
  </si>
  <si>
    <t>取引種類</t>
  </si>
  <si>
    <t>建玉番号or決済順序</t>
    <rPh sb="0" eb="2">
      <t>タテギョク</t>
    </rPh>
    <rPh sb="2" eb="4">
      <t>バンゴウ</t>
    </rPh>
    <rPh sb="6" eb="8">
      <t>ケッサイ</t>
    </rPh>
    <rPh sb="8" eb="10">
      <t>ジュンジョ</t>
    </rPh>
    <phoneticPr fontId="2"/>
  </si>
  <si>
    <t>建玉枝番号</t>
    <rPh sb="0" eb="2">
      <t>タテギョク</t>
    </rPh>
    <rPh sb="2" eb="3">
      <t>エダ</t>
    </rPh>
    <rPh sb="3" eb="5">
      <t>バンゴウ</t>
    </rPh>
    <phoneticPr fontId="2"/>
  </si>
  <si>
    <t>執行条件</t>
  </si>
  <si>
    <t>単価</t>
  </si>
  <si>
    <t>数量</t>
  </si>
  <si>
    <t>確認</t>
  </si>
  <si>
    <t>注文完了</t>
  </si>
  <si>
    <t>注文画面表示</t>
  </si>
  <si>
    <t>パスワード</t>
  </si>
  <si>
    <t>発注ID</t>
    <rPh sb="0" eb="2">
      <t>ハッチュウ</t>
    </rPh>
    <phoneticPr fontId="2"/>
  </si>
  <si>
    <t>有効期間区分or日付</t>
    <rPh sb="0" eb="6">
      <t>ユウコウキカンクブン</t>
    </rPh>
    <rPh sb="8" eb="10">
      <t>ニチヅケ</t>
    </rPh>
    <phoneticPr fontId="2"/>
  </si>
  <si>
    <t>メモ</t>
  </si>
  <si>
    <t>発注条件
（逆指値指定時）</t>
    <rPh sb="0" eb="2">
      <t>ハッチュウ</t>
    </rPh>
    <rPh sb="2" eb="4">
      <t>ジョウケン</t>
    </rPh>
    <rPh sb="6" eb="7">
      <t>ギャク</t>
    </rPh>
    <rPh sb="7" eb="9">
      <t>サシネ</t>
    </rPh>
    <rPh sb="9" eb="11">
      <t>シテイ</t>
    </rPh>
    <rPh sb="11" eb="12">
      <t>ジ</t>
    </rPh>
    <phoneticPr fontId="2"/>
  </si>
  <si>
    <t>発注単価
（逆指値指定時）</t>
    <rPh sb="0" eb="2">
      <t>ハッチュウ</t>
    </rPh>
    <rPh sb="2" eb="4">
      <t>タンカ</t>
    </rPh>
    <phoneticPr fontId="2"/>
  </si>
  <si>
    <t>N225：N225先物、N225mini：N225ミニ、TOPIX：TPX先物、
TOPIXmini：ミニTPX、Core30：Core30、
REIT：REIT先物、DOW：ダウ先物、VI：VI先物、JPX400：JPX400先物、MOTHERS：マザーズ先物</t>
    <rPh sb="114" eb="115">
      <t>サキ</t>
    </rPh>
    <rPh sb="115" eb="116">
      <t>モノ</t>
    </rPh>
    <rPh sb="129" eb="130">
      <t>サキ</t>
    </rPh>
    <rPh sb="130" eb="131">
      <t>モノ</t>
    </rPh>
    <phoneticPr fontId="2"/>
  </si>
  <si>
    <t>YYYYMM形式。0：期近 1：期先</t>
  </si>
  <si>
    <t>1：新規、2：決済</t>
  </si>
  <si>
    <r>
      <t xml:space="preserve">A：評価益（1枚）順、B：評価損（1枚）順、C：建日時古順、D：建日時新順。ブランクはなし。
</t>
    </r>
    <r>
      <rPr>
        <sz val="9"/>
        <color indexed="10"/>
        <rFont val="ＭＳ Ｐゴシック"/>
        <family val="3"/>
        <charset val="128"/>
      </rPr>
      <t>※2013年8月18日より建玉番号を英字交じりの形式に変更</t>
    </r>
    <rPh sb="2" eb="4">
      <t>ヒョウカ</t>
    </rPh>
    <rPh sb="4" eb="5">
      <t>エキ</t>
    </rPh>
    <rPh sb="7" eb="8">
      <t>マイ</t>
    </rPh>
    <rPh sb="9" eb="10">
      <t>ジュン</t>
    </rPh>
    <rPh sb="13" eb="15">
      <t>ヒョウカ</t>
    </rPh>
    <rPh sb="15" eb="16">
      <t>ソン</t>
    </rPh>
    <rPh sb="24" eb="25">
      <t>タ</t>
    </rPh>
    <rPh sb="25" eb="27">
      <t>ニチジ</t>
    </rPh>
    <rPh sb="27" eb="28">
      <t>フル</t>
    </rPh>
    <rPh sb="28" eb="29">
      <t>ジュン</t>
    </rPh>
    <rPh sb="32" eb="33">
      <t>タ</t>
    </rPh>
    <rPh sb="33" eb="35">
      <t>ニチジ</t>
    </rPh>
    <rPh sb="35" eb="36">
      <t>シン</t>
    </rPh>
    <rPh sb="36" eb="37">
      <t>ジュン</t>
    </rPh>
    <rPh sb="52" eb="53">
      <t>ネン</t>
    </rPh>
    <rPh sb="54" eb="55">
      <t>ガツ</t>
    </rPh>
    <rPh sb="57" eb="58">
      <t>ニチ</t>
    </rPh>
    <rPh sb="60" eb="62">
      <t>タテギョク</t>
    </rPh>
    <rPh sb="62" eb="64">
      <t>バンゴウ</t>
    </rPh>
    <rPh sb="65" eb="67">
      <t>エイジ</t>
    </rPh>
    <rPh sb="67" eb="68">
      <t>マ</t>
    </rPh>
    <rPh sb="71" eb="73">
      <t>ケイシキ</t>
    </rPh>
    <rPh sb="74" eb="76">
      <t>ヘンコウ</t>
    </rPh>
    <phoneticPr fontId="2"/>
  </si>
  <si>
    <t>建玉番号指定の場合に必須</t>
    <rPh sb="4" eb="6">
      <t>シテイ</t>
    </rPh>
    <rPh sb="7" eb="9">
      <t>バアイ</t>
    </rPh>
    <rPh sb="10" eb="12">
      <t>ヒッス</t>
    </rPh>
    <phoneticPr fontId="2"/>
  </si>
  <si>
    <t>1：売、3：買</t>
  </si>
  <si>
    <r>
      <t xml:space="preserve">0:最大指値、1:指値、5:引成、6:不出来引成、8:逆指値、10:指値(FOK)、11:指値(FAK)、12:成行(FOK)、13:成行(FAK)、14:最良指値、15:最良指値(FOK)、16:最良指値(FAK)、19:引指
</t>
    </r>
    <r>
      <rPr>
        <sz val="9"/>
        <color indexed="10"/>
        <rFont val="ＭＳ Ｐゴシック"/>
        <family val="3"/>
        <charset val="128"/>
      </rPr>
      <t>※コードの割り振りは、J-GATE対応前に合わせている
※マスタの値とは違うため、受取時にコンバート</t>
    </r>
    <rPh sb="22" eb="24">
      <t>ヒケナリ</t>
    </rPh>
    <rPh sb="112" eb="113">
      <t>ヒ</t>
    </rPh>
    <rPh sb="113" eb="114">
      <t>サ</t>
    </rPh>
    <rPh sb="120" eb="121">
      <t>ワ</t>
    </rPh>
    <rPh sb="122" eb="123">
      <t>フ</t>
    </rPh>
    <rPh sb="132" eb="134">
      <t>タイオウ</t>
    </rPh>
    <rPh sb="134" eb="135">
      <t>マエ</t>
    </rPh>
    <rPh sb="136" eb="137">
      <t>ア</t>
    </rPh>
    <phoneticPr fontId="2"/>
  </si>
  <si>
    <t>成行、最大指値の場合は０を指定、逆指値の場合は発火条件価格を指定</t>
    <rPh sb="3" eb="5">
      <t>サイダイ</t>
    </rPh>
    <rPh sb="5" eb="7">
      <t>サシネ</t>
    </rPh>
    <rPh sb="16" eb="17">
      <t>ギャク</t>
    </rPh>
    <rPh sb="17" eb="19">
      <t>サシネ</t>
    </rPh>
    <rPh sb="20" eb="22">
      <t>バアイ</t>
    </rPh>
    <rPh sb="23" eb="25">
      <t>ハッカ</t>
    </rPh>
    <rPh sb="25" eb="27">
      <t>ジョウケン</t>
    </rPh>
    <rPh sb="27" eb="29">
      <t>カカク</t>
    </rPh>
    <rPh sb="30" eb="32">
      <t>シテイ</t>
    </rPh>
    <phoneticPr fontId="2"/>
  </si>
  <si>
    <t>0：表示あり、１：表示無し</t>
  </si>
  <si>
    <t>RSSバージョン２では常に表示なし</t>
    <rPh sb="11" eb="12">
      <t>ツネ</t>
    </rPh>
    <rPh sb="13" eb="15">
      <t>ヒョウジ</t>
    </rPh>
    <phoneticPr fontId="2"/>
  </si>
  <si>
    <t>先物注文取引パスワード</t>
  </si>
  <si>
    <t>重複注文防止用のユニークなコード</t>
    <rPh sb="0" eb="2">
      <t>チョウフク</t>
    </rPh>
    <rPh sb="2" eb="4">
      <t>チュウモン</t>
    </rPh>
    <rPh sb="4" eb="6">
      <t>ボウシ</t>
    </rPh>
    <rPh sb="6" eb="7">
      <t>ヨウ</t>
    </rPh>
    <phoneticPr fontId="2"/>
  </si>
  <si>
    <r>
      <t>1：当ｾｯｼｮﾝのみ(GFD)、
3：最終日まで(GTC)、
YYYYMMDD（GTDの場合のみ日付設定）</t>
    </r>
    <r>
      <rPr>
        <sz val="9"/>
        <color indexed="10"/>
        <rFont val="ＭＳ Ｐゴシック"/>
        <family val="3"/>
        <charset val="128"/>
      </rPr>
      <t xml:space="preserve">
※指定しない場合当セッションのみ</t>
    </r>
    <rPh sb="2" eb="3">
      <t>トウ</t>
    </rPh>
    <rPh sb="19" eb="22">
      <t>サイシュウビ</t>
    </rPh>
    <rPh sb="48" eb="50">
      <t>ヒヅケ</t>
    </rPh>
    <rPh sb="50" eb="52">
      <t>セッテイ</t>
    </rPh>
    <phoneticPr fontId="2"/>
  </si>
  <si>
    <r>
      <t xml:space="preserve">0-9/a-z/A-Zの範囲文字と_(ｱﾝﾀﾞｰﾊﾞｰ)のみ
</t>
    </r>
    <r>
      <rPr>
        <sz val="9"/>
        <color indexed="10"/>
        <rFont val="ＭＳ Ｐゴシック"/>
        <family val="3"/>
        <charset val="128"/>
      </rPr>
      <t>※指定しない場合登録無し
※他ツールから時間指定の訂正を付与した場合、訂正後の注文には引き継がれません</t>
    </r>
    <rPh sb="39" eb="41">
      <t>トウロク</t>
    </rPh>
    <rPh sb="41" eb="42">
      <t>ナ</t>
    </rPh>
    <phoneticPr fontId="2"/>
  </si>
  <si>
    <r>
      <t xml:space="preserve">●執行条件が逆指値の時は下記を設定。
  0:最大指値、1:指値、10:指値(FOK)、11:指値(FAK)、12:成行(FOK)、13:成行(FAK)、14：最良指値、15：最良指値（FOK）、16：最良指値（FAK）
　※指定しない場合最大指値
※逆指値以外：使用無し
</t>
    </r>
    <r>
      <rPr>
        <sz val="9"/>
        <color indexed="10"/>
        <rFont val="ＭＳ Ｐゴシック"/>
        <family val="3"/>
        <charset val="128"/>
      </rPr>
      <t>※コード割り振りは、J-GATE対応前に合わせている
※マスタの値とは違うため、受取時にコンバート</t>
    </r>
    <rPh sb="1" eb="3">
      <t>シッコウ</t>
    </rPh>
    <rPh sb="3" eb="5">
      <t>ジョウケン</t>
    </rPh>
    <rPh sb="10" eb="11">
      <t>トキ</t>
    </rPh>
    <rPh sb="12" eb="14">
      <t>カキ</t>
    </rPh>
    <rPh sb="15" eb="17">
      <t>セッテイ</t>
    </rPh>
    <rPh sb="130" eb="132">
      <t>イガイ</t>
    </rPh>
    <rPh sb="133" eb="135">
      <t>シヨウ</t>
    </rPh>
    <rPh sb="135" eb="136">
      <t>ナ</t>
    </rPh>
    <phoneticPr fontId="2"/>
  </si>
  <si>
    <t>●執行条件が逆指値の時
　指定しない場合0を自動設定
※逆指値以外：使用無し</t>
    <rPh sb="22" eb="24">
      <t>ジドウ</t>
    </rPh>
    <rPh sb="24" eb="26">
      <t>セッテイ</t>
    </rPh>
    <phoneticPr fontId="2"/>
  </si>
  <si>
    <t>""</t>
  </si>
  <si>
    <t>""</t>
    <phoneticPr fontId="3"/>
  </si>
  <si>
    <t>"0"</t>
  </si>
  <si>
    <t>"0"</t>
    <phoneticPr fontId="3"/>
  </si>
  <si>
    <t>N225mini</t>
  </si>
  <si>
    <t>N225mini</t>
    <phoneticPr fontId="3"/>
  </si>
  <si>
    <t>TOPIX</t>
  </si>
  <si>
    <t>TOPIX</t>
    <phoneticPr fontId="3"/>
  </si>
  <si>
    <t>"002"</t>
    <phoneticPr fontId="3"/>
  </si>
  <si>
    <t>***END***</t>
  </si>
  <si>
    <t>売り/買い</t>
    <rPh sb="0" eb="1">
      <t>ウ</t>
    </rPh>
    <rPh sb="3" eb="4">
      <t>カイ</t>
    </rPh>
    <phoneticPr fontId="3"/>
  </si>
  <si>
    <t>数量</t>
    <rPh sb="0" eb="2">
      <t>スウリョウ</t>
    </rPh>
    <phoneticPr fontId="3"/>
  </si>
  <si>
    <t>nttrade</t>
    <phoneticPr fontId="3"/>
  </si>
  <si>
    <t>"003"</t>
    <phoneticPr fontId="3"/>
  </si>
  <si>
    <t>"004"</t>
    <phoneticPr fontId="3"/>
  </si>
  <si>
    <t>日経平均
終値</t>
    <rPh sb="0" eb="2">
      <t>ニッケイ</t>
    </rPh>
    <rPh sb="2" eb="4">
      <t>ヘイキン</t>
    </rPh>
    <rPh sb="5" eb="7">
      <t>オワリネ</t>
    </rPh>
    <phoneticPr fontId="3"/>
  </si>
  <si>
    <t>ＴＯＰＩＸ
終値</t>
    <rPh sb="6" eb="8">
      <t>オワリネ</t>
    </rPh>
    <phoneticPr fontId="3"/>
  </si>
  <si>
    <t>新規:225mini</t>
    <rPh sb="0" eb="2">
      <t>シンキ</t>
    </rPh>
    <phoneticPr fontId="3"/>
  </si>
  <si>
    <t>決済:225mini</t>
    <rPh sb="0" eb="2">
      <t>ケッサイ</t>
    </rPh>
    <phoneticPr fontId="3"/>
  </si>
  <si>
    <t>発注時間内外</t>
    <rPh sb="0" eb="2">
      <t>ハッチュウ</t>
    </rPh>
    <rPh sb="2" eb="4">
      <t>ジカン</t>
    </rPh>
    <rPh sb="4" eb="5">
      <t>ナイ</t>
    </rPh>
    <rPh sb="5" eb="6">
      <t>ガイ</t>
    </rPh>
    <phoneticPr fontId="3"/>
  </si>
  <si>
    <t>新規決済区分</t>
    <rPh sb="0" eb="2">
      <t>シンキ</t>
    </rPh>
    <rPh sb="2" eb="4">
      <t>ケッサイ</t>
    </rPh>
    <rPh sb="4" eb="6">
      <t>クブン</t>
    </rPh>
    <phoneticPr fontId="3"/>
  </si>
  <si>
    <t>商品種別</t>
    <rPh sb="0" eb="2">
      <t>ショウヒン</t>
    </rPh>
    <rPh sb="2" eb="4">
      <t>シュベツ</t>
    </rPh>
    <phoneticPr fontId="3"/>
  </si>
  <si>
    <t>売買</t>
    <rPh sb="0" eb="2">
      <t>バイバイ</t>
    </rPh>
    <phoneticPr fontId="3"/>
  </si>
  <si>
    <t>数量</t>
    <rPh sb="0" eb="2">
      <t>スウリョウ</t>
    </rPh>
    <phoneticPr fontId="3"/>
  </si>
  <si>
    <t>建玉番号</t>
    <rPh sb="0" eb="1">
      <t>タ</t>
    </rPh>
    <rPh sb="1" eb="2">
      <t>タマ</t>
    </rPh>
    <rPh sb="2" eb="4">
      <t>バンゴウ</t>
    </rPh>
    <phoneticPr fontId="3"/>
  </si>
  <si>
    <t>建玉枝番</t>
    <rPh sb="0" eb="1">
      <t>タ</t>
    </rPh>
    <rPh sb="1" eb="2">
      <t>タマ</t>
    </rPh>
    <rPh sb="2" eb="4">
      <t>エダバン</t>
    </rPh>
    <phoneticPr fontId="3"/>
  </si>
  <si>
    <t>メモ</t>
    <phoneticPr fontId="3"/>
  </si>
  <si>
    <t>新規:TOPIX</t>
    <rPh sb="0" eb="2">
      <t>シンキ</t>
    </rPh>
    <phoneticPr fontId="3"/>
  </si>
  <si>
    <t>決済:TOPIX</t>
    <rPh sb="0" eb="2">
      <t>ケッサイ</t>
    </rPh>
    <phoneticPr fontId="3"/>
  </si>
  <si>
    <t>売</t>
  </si>
  <si>
    <t>***END***</t>
    <phoneticPr fontId="3"/>
  </si>
  <si>
    <t>20170508E01N90721927</t>
    <phoneticPr fontId="3"/>
  </si>
  <si>
    <t>nttrade</t>
    <phoneticPr fontId="3"/>
  </si>
  <si>
    <t>N225ミニ</t>
    <phoneticPr fontId="3"/>
  </si>
  <si>
    <t>nttrade</t>
    <phoneticPr fontId="3"/>
  </si>
  <si>
    <t>N225ミニ</t>
    <phoneticPr fontId="3"/>
  </si>
  <si>
    <t>"001"</t>
    <phoneticPr fontId="3"/>
  </si>
  <si>
    <t>C</t>
    <phoneticPr fontId="3"/>
  </si>
  <si>
    <t>建玉情報</t>
    <rPh sb="0" eb="1">
      <t>タ</t>
    </rPh>
    <rPh sb="1" eb="2">
      <t>タマ</t>
    </rPh>
    <rPh sb="2" eb="4">
      <t>ジョウホウ</t>
    </rPh>
    <phoneticPr fontId="3"/>
  </si>
  <si>
    <t>発注関数</t>
    <rPh sb="0" eb="2">
      <t>ハッチュウ</t>
    </rPh>
    <rPh sb="2" eb="4">
      <t>カンスウ</t>
    </rPh>
    <phoneticPr fontId="3"/>
  </si>
  <si>
    <t>○○○○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</si>
</sst>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&quot;時&quot;"/>
    <numFmt numFmtId="177" formatCode="#,##0&quot;分&quot;"/>
  </numFmts>
  <fonts count="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vertical="center"/>
    </xf>
    <xf numFmtId="0" fontId="0" fillId="2" borderId="0" xfId="0" applyFill="1"/>
    <xf numFmtId="176" fontId="0" fillId="0" borderId="0" xfId="1" applyNumberFormat="1" applyFont="1" applyAlignment="1">
      <alignment horizontal="left" vertical="center" wrapText="1"/>
    </xf>
    <xf numFmtId="177" fontId="0" fillId="0" borderId="0" xfId="1" applyNumberFormat="1" applyFont="1" applyAlignment="1">
      <alignment horizontal="left" vertical="center" wrapText="1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IDXCANDLE("TOPIX","0","終値",C3,"D","2")</v>
        <stp/>
        <stp>Sheet1</stp>
        <stp>=IDXCANDLE("TOPIX","0","終値",C3,"D","2")</stp>
        <tr r="C1" s="1"/>
      </tp>
      <tp t="s">
        <v>IDXCANDLE("N225","0","終値",B3,"D","2")</v>
        <stp/>
        <stp>Sheet1</stp>
        <stp>=IDXCANDLE("N225","0","終値",B3,"D","2")</stp>
        <tr r="B1" s="1"/>
      </tp>
    </main>
    <main first="oson2.rtdserver2">
      <tp t="s">
        <v>FOPPOSITION("建玉枝番号",AK4,"0")</v>
        <stp/>
        <stp>Sheet1</stp>
        <stp>=FOPPOSITION("建玉枝番号",AK4,"0")</stp>
        <tr r="AK3" s="1"/>
      </tp>
      <tp t="s">
        <v>FOPPOSITION("商品種別",AG4,"0")</v>
        <stp/>
        <stp>Sheet1</stp>
        <stp>=FOPPOSITION("商品種別",AG4,"0")</stp>
        <tr r="AG3" s="1"/>
      </tp>
    </main>
    <main first="oson2.rtdserver2">
      <tp t="s">
        <v>FOPPOSITION("建玉番号",AJ4,"0")</v>
        <stp/>
        <stp>Sheet1</stp>
        <stp>=FOPPOSITION("建玉番号",AJ4,"0")</stp>
        <tr r="AJ3" s="1"/>
      </tp>
    </main>
    <main first="oson2.rtdserver2">
      <tp t="s">
        <v>FOPPOSITION("売買",AH4,"0")</v>
        <stp/>
        <stp>Sheet1</stp>
        <stp>=FOPPOSITION("売買",AH4,"0")</stp>
        <tr r="AH3" s="1"/>
      </tp>
    </main>
    <main first="oson2.rtdserver2">
      <tp t="s">
        <v>IDXCANDLE("N225","0","取引日付",A3,"D","2")</v>
        <stp/>
        <stp>Sheet1</stp>
        <stp>=IDXCANDLE("N225","0","取引日付",A3,"D","2")</stp>
        <tr r="A1" s="1"/>
      </tp>
      <tp t="s">
        <v>FOPPOSITION("数量",AI4,"0")</v>
        <stp/>
        <stp>Sheet1</stp>
        <stp>=FOPPOSITION("数量",AI4,"0")</stp>
        <tr r="AI3" s="1"/>
      </tp>
    </main>
    <main first="oson2.rtdserver2">
      <tp t="s">
        <v>FOPPOSITION("メモ",AL4,"0")</v>
        <stp/>
        <stp>Sheet1</stp>
        <stp>=FOPPOSITION("メモ",AL4,"0")</stp>
        <tr r="AL3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NEWORDER"/>
      <definedName name="FOPPOSITION"/>
      <definedName name="IDX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5"/>
  <sheetViews>
    <sheetView tabSelected="1" workbookViewId="0">
      <selection activeCell="T21" sqref="T21"/>
    </sheetView>
  </sheetViews>
  <sheetFormatPr defaultRowHeight="13.5" x14ac:dyDescent="0.15"/>
  <cols>
    <col min="1" max="1" width="12.25" customWidth="1"/>
    <col min="4" max="4" width="7.125" style="2" bestFit="1" customWidth="1"/>
    <col min="5" max="5" width="5.25" style="2" bestFit="1" customWidth="1"/>
    <col min="6" max="6" width="8.125" style="2" bestFit="1" customWidth="1"/>
    <col min="7" max="7" width="9" style="2" bestFit="1" customWidth="1"/>
    <col min="8" max="8" width="9" style="2" customWidth="1"/>
    <col min="9" max="10" width="5.375" bestFit="1" customWidth="1"/>
    <col min="11" max="12" width="13" bestFit="1" customWidth="1"/>
  </cols>
  <sheetData>
    <row r="1" spans="1:43" x14ac:dyDescent="0.15">
      <c r="A1" t="str">
        <f>[1]!IDXCANDLE("N225","0","取引日付",A3,"D","2")</f>
        <v>IDXCANDLE("N225","0","取引日付",A3,"D","2")</v>
      </c>
      <c r="B1" t="str">
        <f>[1]!IDXCANDLE("N225","0","終値",B3,"D","2")</f>
        <v>IDXCANDLE("N225","0","終値",B3,"D","2")</v>
      </c>
      <c r="C1" t="str">
        <f>[1]!IDXCANDLE("TOPIX","0","終値",C3,"D","2")</f>
        <v>IDXCANDLE("TOPIX","0","終値",C3,"D","2")</v>
      </c>
      <c r="F1" s="2" t="s">
        <v>0</v>
      </c>
      <c r="G1" s="2" t="s">
        <v>0</v>
      </c>
      <c r="H1" s="5">
        <f ca="1">NOW()</f>
        <v>42863.774237500002</v>
      </c>
      <c r="I1" s="7">
        <f ca="1">HOUR(H1)*1</f>
        <v>18</v>
      </c>
      <c r="J1" s="8">
        <f ca="1">MINUTE(H1)*1</f>
        <v>34</v>
      </c>
      <c r="K1" t="s">
        <v>77</v>
      </c>
      <c r="L1" t="s">
        <v>76</v>
      </c>
      <c r="M1" t="s">
        <v>96</v>
      </c>
      <c r="N1" t="s">
        <v>8</v>
      </c>
      <c r="O1" t="s">
        <v>9</v>
      </c>
      <c r="P1" t="s">
        <v>10</v>
      </c>
      <c r="Q1" t="s">
        <v>11</v>
      </c>
      <c r="R1" t="s">
        <v>12</v>
      </c>
      <c r="S1" t="s">
        <v>13</v>
      </c>
      <c r="T1" t="s">
        <v>14</v>
      </c>
      <c r="U1" t="s">
        <v>15</v>
      </c>
      <c r="V1" t="s">
        <v>16</v>
      </c>
      <c r="W1" s="6" t="s">
        <v>17</v>
      </c>
      <c r="X1" t="s">
        <v>18</v>
      </c>
      <c r="Y1" t="s">
        <v>19</v>
      </c>
      <c r="Z1" s="6" t="s">
        <v>20</v>
      </c>
      <c r="AA1" t="s">
        <v>21</v>
      </c>
      <c r="AB1" t="s">
        <v>22</v>
      </c>
      <c r="AC1" t="s">
        <v>23</v>
      </c>
      <c r="AD1" t="s">
        <v>24</v>
      </c>
      <c r="AE1" t="s">
        <v>25</v>
      </c>
      <c r="AG1" s="15" t="s">
        <v>95</v>
      </c>
      <c r="AH1" s="16"/>
      <c r="AI1" s="16"/>
      <c r="AJ1" s="16"/>
      <c r="AK1" s="16"/>
      <c r="AL1" s="17"/>
    </row>
    <row r="2" spans="1:43" ht="40.5" x14ac:dyDescent="0.15">
      <c r="B2" s="4" t="s">
        <v>72</v>
      </c>
      <c r="C2" s="4" t="s">
        <v>73</v>
      </c>
      <c r="D2" s="3" t="s">
        <v>1</v>
      </c>
      <c r="E2" s="3" t="s">
        <v>2</v>
      </c>
      <c r="F2" s="2" t="s">
        <v>3</v>
      </c>
      <c r="G2" s="3" t="s">
        <v>4</v>
      </c>
      <c r="J2" s="8"/>
      <c r="K2" s="8"/>
      <c r="L2" s="8"/>
      <c r="N2" t="s">
        <v>5</v>
      </c>
      <c r="O2" t="s">
        <v>6</v>
      </c>
      <c r="P2" t="s">
        <v>26</v>
      </c>
      <c r="Q2" t="s">
        <v>27</v>
      </c>
      <c r="R2" t="s">
        <v>28</v>
      </c>
      <c r="S2" t="s">
        <v>7</v>
      </c>
      <c r="T2" t="s">
        <v>29</v>
      </c>
      <c r="U2" t="s">
        <v>30</v>
      </c>
      <c r="V2" t="s">
        <v>31</v>
      </c>
      <c r="W2" s="6" t="s">
        <v>32</v>
      </c>
      <c r="X2" t="s">
        <v>33</v>
      </c>
      <c r="Y2" t="s">
        <v>34</v>
      </c>
      <c r="Z2" s="6" t="s">
        <v>35</v>
      </c>
      <c r="AA2" t="s">
        <v>36</v>
      </c>
      <c r="AB2" t="s">
        <v>37</v>
      </c>
      <c r="AC2" t="s">
        <v>38</v>
      </c>
      <c r="AD2" t="s">
        <v>39</v>
      </c>
      <c r="AE2" t="s">
        <v>40</v>
      </c>
      <c r="AG2" s="9" t="s">
        <v>78</v>
      </c>
      <c r="AH2" s="10" t="s">
        <v>79</v>
      </c>
      <c r="AI2" s="10" t="s">
        <v>80</v>
      </c>
      <c r="AJ2" s="10" t="s">
        <v>81</v>
      </c>
      <c r="AK2" s="10" t="s">
        <v>82</v>
      </c>
      <c r="AL2" s="11" t="s">
        <v>83</v>
      </c>
    </row>
    <row r="3" spans="1:43" ht="14.25" customHeight="1" x14ac:dyDescent="0.15">
      <c r="A3" s="1">
        <v>42863</v>
      </c>
      <c r="B3">
        <v>19895.7</v>
      </c>
      <c r="C3">
        <v>1585.86</v>
      </c>
      <c r="D3" s="2" t="str">
        <f>IF(B3-B4&gt;=0,"上昇","下落")</f>
        <v>上昇</v>
      </c>
      <c r="E3" s="2">
        <f>ROUND(C3*10000/B3/100,0)</f>
        <v>8</v>
      </c>
      <c r="F3" s="2" t="str">
        <f>IF(D3="上昇","売り","買い")</f>
        <v>売り</v>
      </c>
      <c r="G3" s="2" t="str">
        <f>IF(D3="上昇","買い","売り")</f>
        <v>買い</v>
      </c>
      <c r="N3" s="4" t="s">
        <v>41</v>
      </c>
      <c r="O3" t="s">
        <v>42</v>
      </c>
      <c r="P3" t="s">
        <v>43</v>
      </c>
      <c r="Q3" s="4" t="s">
        <v>44</v>
      </c>
      <c r="R3" t="s">
        <v>45</v>
      </c>
      <c r="S3" t="s">
        <v>46</v>
      </c>
      <c r="T3" t="s">
        <v>47</v>
      </c>
      <c r="U3" t="s">
        <v>48</v>
      </c>
      <c r="W3" s="6" t="s">
        <v>49</v>
      </c>
      <c r="X3" t="s">
        <v>49</v>
      </c>
      <c r="Y3" t="s">
        <v>50</v>
      </c>
      <c r="Z3" s="6" t="s">
        <v>51</v>
      </c>
      <c r="AA3" t="s">
        <v>52</v>
      </c>
      <c r="AB3" t="s">
        <v>53</v>
      </c>
      <c r="AC3" t="s">
        <v>54</v>
      </c>
      <c r="AD3" t="s">
        <v>55</v>
      </c>
      <c r="AE3" t="s">
        <v>56</v>
      </c>
      <c r="AG3" s="9" t="str">
        <f>[1]!FOPPOSITION("商品種別",AG4,"0")</f>
        <v>FOPPOSITION("商品種別",AG4,"0")</v>
      </c>
      <c r="AH3" s="10" t="str">
        <f>[1]!FOPPOSITION("売買",AH4,"0")</f>
        <v>FOPPOSITION("売買",AH4,"0")</v>
      </c>
      <c r="AI3" s="10" t="str">
        <f>[1]!FOPPOSITION("数量",AI4,"0")</f>
        <v>FOPPOSITION("数量",AI4,"0")</v>
      </c>
      <c r="AJ3" s="10" t="str">
        <f>[1]!FOPPOSITION("建玉番号",AJ4,"0")</f>
        <v>FOPPOSITION("建玉番号",AJ4,"0")</v>
      </c>
      <c r="AK3" s="10" t="str">
        <f>[1]!FOPPOSITION("建玉枝番号",AK4,"0")</f>
        <v>FOPPOSITION("建玉枝番号",AK4,"0")</v>
      </c>
      <c r="AL3" s="11" t="str">
        <f>[1]!FOPPOSITION("メモ",AL4,"0")</f>
        <v>FOPPOSITION("メモ",AL4,"0")</v>
      </c>
      <c r="AP3" t="s">
        <v>67</v>
      </c>
      <c r="AQ3" t="s">
        <v>68</v>
      </c>
    </row>
    <row r="4" spans="1:43" x14ac:dyDescent="0.15">
      <c r="A4" s="1">
        <v>42857</v>
      </c>
      <c r="B4">
        <v>19445.7</v>
      </c>
      <c r="C4">
        <v>1550.3</v>
      </c>
      <c r="J4" s="2"/>
      <c r="K4" t="s">
        <v>74</v>
      </c>
      <c r="L4" s="2" t="str">
        <f ca="1">IF(AND(I1=15,J1&gt;=5,J1&lt;=14),"発注","時間外")</f>
        <v>時間外</v>
      </c>
      <c r="M4" t="str">
        <f ca="1">IF(L4="発注",[1]!FNEWORDER(N4,O4,P4,Q4,R4,S4,T4,U4,V4,W4,X4,Y4,Z4,AA4,AB4,AC4,AD4,AE4),"-")</f>
        <v>-</v>
      </c>
      <c r="N4" t="s">
        <v>62</v>
      </c>
      <c r="O4">
        <v>0</v>
      </c>
      <c r="P4">
        <v>1</v>
      </c>
      <c r="Q4" t="s">
        <v>58</v>
      </c>
      <c r="R4" t="s">
        <v>58</v>
      </c>
      <c r="S4">
        <f>IF(F3="売り",1,IF(F3="買い",3,"-"))</f>
        <v>1</v>
      </c>
      <c r="T4">
        <v>5</v>
      </c>
      <c r="U4" t="s">
        <v>60</v>
      </c>
      <c r="V4">
        <f>+E3</f>
        <v>8</v>
      </c>
      <c r="W4" s="6">
        <v>0</v>
      </c>
      <c r="X4">
        <v>1</v>
      </c>
      <c r="Z4" s="6" t="s">
        <v>97</v>
      </c>
      <c r="AA4" t="s">
        <v>93</v>
      </c>
      <c r="AB4">
        <v>1</v>
      </c>
      <c r="AC4" t="s">
        <v>91</v>
      </c>
      <c r="AD4" t="s">
        <v>58</v>
      </c>
      <c r="AE4" t="s">
        <v>58</v>
      </c>
      <c r="AG4" s="9" t="s">
        <v>90</v>
      </c>
      <c r="AH4" s="10" t="s">
        <v>86</v>
      </c>
      <c r="AI4" s="10">
        <v>1</v>
      </c>
      <c r="AJ4" s="10" t="s">
        <v>88</v>
      </c>
      <c r="AK4" s="10">
        <v>1</v>
      </c>
      <c r="AL4" s="11" t="s">
        <v>89</v>
      </c>
      <c r="AO4" t="s">
        <v>92</v>
      </c>
      <c r="AP4" t="str">
        <f>VLOOKUP(AO4,AG:AH,2,FALSE)</f>
        <v>売</v>
      </c>
      <c r="AQ4">
        <f>SUMIF(AG:AG,AO4,AI:AI)</f>
        <v>1</v>
      </c>
    </row>
    <row r="5" spans="1:43" x14ac:dyDescent="0.15">
      <c r="A5" s="1"/>
      <c r="J5" s="2"/>
      <c r="K5" t="s">
        <v>84</v>
      </c>
      <c r="L5" s="2" t="str">
        <f ca="1">IF(AND(I1=15,J1&gt;=5,J1&lt;=14),"発注","時間外")</f>
        <v>時間外</v>
      </c>
      <c r="M5" t="str">
        <f ca="1">IF(L5="発注",[1]!FNEWORDER(N5,O5,P5,Q5,R5,S5,T5,U5,V5,W5,X5,Y5,Z5,AA5,AB5,AC5,AD5,AE5),"-")</f>
        <v>-</v>
      </c>
      <c r="N5" t="s">
        <v>64</v>
      </c>
      <c r="O5">
        <v>0</v>
      </c>
      <c r="P5">
        <v>1</v>
      </c>
      <c r="Q5" t="s">
        <v>58</v>
      </c>
      <c r="R5" t="s">
        <v>58</v>
      </c>
      <c r="S5">
        <f>IF(G3="売り",1,IF(G3="買い",3,"-"))</f>
        <v>3</v>
      </c>
      <c r="T5">
        <v>5</v>
      </c>
      <c r="U5" t="s">
        <v>60</v>
      </c>
      <c r="V5">
        <v>1</v>
      </c>
      <c r="W5" s="6">
        <v>0</v>
      </c>
      <c r="X5">
        <v>1</v>
      </c>
      <c r="Z5" s="6" t="s">
        <v>97</v>
      </c>
      <c r="AA5" t="s">
        <v>65</v>
      </c>
      <c r="AB5">
        <v>1</v>
      </c>
      <c r="AC5" t="s">
        <v>69</v>
      </c>
      <c r="AD5" t="s">
        <v>58</v>
      </c>
      <c r="AE5" t="s">
        <v>58</v>
      </c>
      <c r="AG5" s="9" t="s">
        <v>87</v>
      </c>
      <c r="AH5" s="10" t="s">
        <v>66</v>
      </c>
      <c r="AI5" s="10" t="s">
        <v>87</v>
      </c>
      <c r="AJ5" s="10" t="s">
        <v>87</v>
      </c>
      <c r="AK5" s="10" t="s">
        <v>66</v>
      </c>
      <c r="AL5" s="11" t="s">
        <v>87</v>
      </c>
      <c r="AO5" t="s">
        <v>63</v>
      </c>
      <c r="AP5" t="str">
        <f>IF(AP4="売","買","")</f>
        <v>買</v>
      </c>
      <c r="AQ5">
        <v>1</v>
      </c>
    </row>
    <row r="6" spans="1:43" x14ac:dyDescent="0.15">
      <c r="A6" s="1"/>
      <c r="J6" s="2"/>
      <c r="K6" t="s">
        <v>75</v>
      </c>
      <c r="L6" s="2" t="str">
        <f ca="1">IF(AND(I1=8,J1&lt;=44),"発注","時間外")</f>
        <v>時間外</v>
      </c>
      <c r="M6" t="str">
        <f ca="1">IF(L6="発注",[1]!FNEWORDER(N6,O6,P6,Q6,R6,S6,T6,U6,V6,W6,X6,Y6,Z6,AA6,AB6,AC6,AD6,AE6),"-")</f>
        <v>-</v>
      </c>
      <c r="N6" t="s">
        <v>61</v>
      </c>
      <c r="O6">
        <v>0</v>
      </c>
      <c r="P6">
        <v>2</v>
      </c>
      <c r="Q6" t="s">
        <v>94</v>
      </c>
      <c r="R6" t="s">
        <v>57</v>
      </c>
      <c r="S6">
        <f>IF(AP4="売",3,IF(AP4="買",1,""))</f>
        <v>3</v>
      </c>
      <c r="T6">
        <v>0</v>
      </c>
      <c r="U6" t="s">
        <v>59</v>
      </c>
      <c r="V6">
        <f>+AQ4</f>
        <v>1</v>
      </c>
      <c r="W6" s="6">
        <v>0</v>
      </c>
      <c r="X6">
        <v>1</v>
      </c>
      <c r="Z6" s="6" t="s">
        <v>97</v>
      </c>
      <c r="AA6" t="s">
        <v>70</v>
      </c>
      <c r="AB6">
        <v>1</v>
      </c>
      <c r="AC6" t="s">
        <v>69</v>
      </c>
      <c r="AD6" t="s">
        <v>57</v>
      </c>
      <c r="AE6" t="s">
        <v>57</v>
      </c>
      <c r="AG6" s="9"/>
      <c r="AH6" s="10"/>
      <c r="AI6" s="10"/>
      <c r="AJ6" s="10"/>
      <c r="AK6" s="10"/>
      <c r="AL6" s="11"/>
    </row>
    <row r="7" spans="1:43" x14ac:dyDescent="0.15">
      <c r="A7" s="1"/>
      <c r="J7" s="2"/>
      <c r="K7" t="s">
        <v>85</v>
      </c>
      <c r="L7" s="2" t="str">
        <f ca="1">IF(AND(I1=8,J1&lt;=44),"発注","時間外")</f>
        <v>時間外</v>
      </c>
      <c r="M7" t="str">
        <f ca="1">IF(L7="発注",[1]!FNEWORDER(N7,O7,P7,Q7,R7,S7,T7,U7,V7,W7,X7,Y7,Z7,AA7,AB7,AC7,AD7,AE7),"-")</f>
        <v>-</v>
      </c>
      <c r="N7" t="s">
        <v>64</v>
      </c>
      <c r="O7">
        <v>0</v>
      </c>
      <c r="P7">
        <v>2</v>
      </c>
      <c r="Q7" t="s">
        <v>94</v>
      </c>
      <c r="R7" t="s">
        <v>58</v>
      </c>
      <c r="S7">
        <f>IF(AP5="売",3,IF(AP5="買",1,""))</f>
        <v>1</v>
      </c>
      <c r="T7">
        <v>0</v>
      </c>
      <c r="U7" t="s">
        <v>60</v>
      </c>
      <c r="V7">
        <v>1</v>
      </c>
      <c r="W7" s="6">
        <v>0</v>
      </c>
      <c r="X7">
        <v>1</v>
      </c>
      <c r="Z7" s="6" t="s">
        <v>97</v>
      </c>
      <c r="AA7" t="s">
        <v>71</v>
      </c>
      <c r="AB7">
        <v>1</v>
      </c>
      <c r="AC7" t="s">
        <v>69</v>
      </c>
      <c r="AD7" t="s">
        <v>58</v>
      </c>
      <c r="AE7" t="s">
        <v>58</v>
      </c>
      <c r="AG7" s="9"/>
      <c r="AH7" s="10"/>
      <c r="AI7" s="10"/>
      <c r="AJ7" s="10"/>
      <c r="AK7" s="10"/>
      <c r="AL7" s="11"/>
    </row>
    <row r="8" spans="1:43" x14ac:dyDescent="0.15">
      <c r="A8" s="1"/>
      <c r="AG8" s="9"/>
      <c r="AH8" s="10"/>
      <c r="AI8" s="10"/>
      <c r="AJ8" s="10"/>
      <c r="AK8" s="10"/>
      <c r="AL8" s="11"/>
    </row>
    <row r="9" spans="1:43" x14ac:dyDescent="0.15">
      <c r="A9" s="1"/>
      <c r="AG9" s="9"/>
      <c r="AH9" s="10"/>
      <c r="AI9" s="10"/>
      <c r="AJ9" s="10"/>
      <c r="AK9" s="10"/>
      <c r="AL9" s="11"/>
    </row>
    <row r="10" spans="1:43" x14ac:dyDescent="0.15">
      <c r="A10" s="1"/>
      <c r="AG10" s="9"/>
      <c r="AH10" s="10"/>
      <c r="AI10" s="10"/>
      <c r="AJ10" s="10"/>
      <c r="AK10" s="10"/>
      <c r="AL10" s="11"/>
    </row>
    <row r="11" spans="1:43" ht="14.25" thickBot="1" x14ac:dyDescent="0.2">
      <c r="A11" s="1"/>
      <c r="AG11" s="12"/>
      <c r="AH11" s="13"/>
      <c r="AI11" s="13"/>
      <c r="AJ11" s="13"/>
      <c r="AK11" s="13"/>
      <c r="AL11" s="14"/>
    </row>
    <row r="12" spans="1:43" x14ac:dyDescent="0.15">
      <c r="A12" s="1"/>
    </row>
    <row r="13" spans="1:43" x14ac:dyDescent="0.15">
      <c r="A13" s="1"/>
    </row>
    <row r="14" spans="1:43" x14ac:dyDescent="0.15">
      <c r="A14" s="1"/>
    </row>
    <row r="15" spans="1:43" x14ac:dyDescent="0.15">
      <c r="A15" s="1"/>
    </row>
    <row r="16" spans="1:43" x14ac:dyDescent="0.15">
      <c r="A16" s="1"/>
    </row>
    <row r="17" spans="1:1" x14ac:dyDescent="0.15">
      <c r="A17" s="1"/>
    </row>
    <row r="18" spans="1:1" x14ac:dyDescent="0.15">
      <c r="A18" s="1"/>
    </row>
    <row r="19" spans="1:1" x14ac:dyDescent="0.15">
      <c r="A19" s="1"/>
    </row>
    <row r="20" spans="1:1" x14ac:dyDescent="0.15">
      <c r="A20" s="1"/>
    </row>
    <row r="25" spans="1:1" ht="18.75" customHeight="1" x14ac:dyDescent="0.15"/>
  </sheetData>
  <mergeCells count="1">
    <mergeCell ref="AG1:AL1"/>
  </mergeCells>
  <phoneticPr fontId="3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2017-05-08T09:35:01Z</dcterms:modified>
</cp:coreProperties>
</file>