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11280" activeTab="1"/>
  </bookViews>
  <sheets>
    <sheet name="0 - グループ化なし" sheetId="3" r:id="rId1"/>
    <sheet name="3 - 建単価毎" sheetId="4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3" l="1"/>
  <c r="J2" i="3"/>
  <c r="C2" i="3"/>
  <c r="T2" i="3"/>
  <c r="H2" i="3"/>
  <c r="S2" i="3"/>
  <c r="F2" i="3"/>
  <c r="L2" i="3"/>
  <c r="K2" i="3"/>
  <c r="O2" i="3"/>
  <c r="I2" i="3"/>
  <c r="B2" i="3"/>
  <c r="N2" i="3"/>
  <c r="A2" i="3"/>
  <c r="M2" i="3"/>
  <c r="R2" i="3"/>
  <c r="E2" i="3"/>
  <c r="Q2" i="3"/>
  <c r="D2" i="3"/>
  <c r="T2" i="4"/>
  <c r="N2" i="4"/>
  <c r="H2" i="4"/>
  <c r="B2" i="4"/>
  <c r="S2" i="4"/>
  <c r="M2" i="4"/>
  <c r="G2" i="4"/>
  <c r="R2" i="4"/>
  <c r="L2" i="4"/>
  <c r="F2" i="4"/>
  <c r="Q2" i="4"/>
  <c r="K2" i="4"/>
  <c r="E2" i="4"/>
  <c r="D2" i="4"/>
  <c r="O2" i="4"/>
  <c r="I2" i="4"/>
  <c r="P2" i="4"/>
  <c r="J2" i="4"/>
  <c r="C2" i="4"/>
  <c r="A2" i="4"/>
  <c r="G2" i="3"/>
</calcChain>
</file>

<file path=xl/sharedStrings.xml><?xml version="1.0" encoding="utf-8"?>
<sst xmlns="http://schemas.openxmlformats.org/spreadsheetml/2006/main" count="386" uniqueCount="66">
  <si>
    <t>***END***</t>
  </si>
  <si>
    <t>***END***</t>
    <phoneticPr fontId="1"/>
  </si>
  <si>
    <t>N225先物20/09</t>
    <phoneticPr fontId="1"/>
  </si>
  <si>
    <t>N225先物20/12</t>
    <phoneticPr fontId="1"/>
  </si>
  <si>
    <t>N225ミニ20/08</t>
    <phoneticPr fontId="1"/>
  </si>
  <si>
    <t>N225ミニ20/09</t>
    <phoneticPr fontId="1"/>
  </si>
  <si>
    <t>N225OP 20/09C23250</t>
    <phoneticPr fontId="1"/>
  </si>
  <si>
    <t>N225OP 20/09C23500</t>
    <phoneticPr fontId="1"/>
  </si>
  <si>
    <t>N225OP 20/09P23250</t>
    <phoneticPr fontId="1"/>
  </si>
  <si>
    <t>N225OP 20/09P23500</t>
    <phoneticPr fontId="1"/>
  </si>
  <si>
    <t>TPX先物20/09</t>
    <phoneticPr fontId="1"/>
  </si>
  <si>
    <t>ミニTPX20/09</t>
    <phoneticPr fontId="1"/>
  </si>
  <si>
    <t>TPX OP 20/09C1500</t>
    <phoneticPr fontId="1"/>
  </si>
  <si>
    <t>TPX OP 20/09P1500</t>
    <phoneticPr fontId="1"/>
  </si>
  <si>
    <t>Core3020/09</t>
    <phoneticPr fontId="1"/>
  </si>
  <si>
    <t>JPX400先物20/09</t>
    <phoneticPr fontId="1"/>
  </si>
  <si>
    <t>マザーズ先物20/09</t>
    <phoneticPr fontId="1"/>
  </si>
  <si>
    <t>REIT先物20/09</t>
    <phoneticPr fontId="1"/>
  </si>
  <si>
    <t>ダウ先物20/09</t>
    <phoneticPr fontId="1"/>
  </si>
  <si>
    <t>大証</t>
    <phoneticPr fontId="1"/>
  </si>
  <si>
    <t>N225先物</t>
    <phoneticPr fontId="1"/>
  </si>
  <si>
    <t>N225ミニ</t>
    <phoneticPr fontId="1"/>
  </si>
  <si>
    <t>N225OP</t>
    <phoneticPr fontId="1"/>
  </si>
  <si>
    <t>TPX先物</t>
    <phoneticPr fontId="1"/>
  </si>
  <si>
    <t>ミニTPX</t>
    <phoneticPr fontId="1"/>
  </si>
  <si>
    <t>TPX OP</t>
    <phoneticPr fontId="1"/>
  </si>
  <si>
    <t>Core30</t>
    <phoneticPr fontId="1"/>
  </si>
  <si>
    <t>JPX400</t>
    <phoneticPr fontId="1"/>
  </si>
  <si>
    <t>マザーズ</t>
    <phoneticPr fontId="1"/>
  </si>
  <si>
    <t>REIT先物</t>
    <phoneticPr fontId="1"/>
  </si>
  <si>
    <t>ダウ先物</t>
    <phoneticPr fontId="1"/>
  </si>
  <si>
    <t>買</t>
    <phoneticPr fontId="1"/>
  </si>
  <si>
    <t>売</t>
    <phoneticPr fontId="1"/>
  </si>
  <si>
    <t>20/07/14</t>
    <phoneticPr fontId="1"/>
  </si>
  <si>
    <t>20/04/15</t>
    <phoneticPr fontId="1"/>
  </si>
  <si>
    <t>-</t>
    <phoneticPr fontId="1"/>
  </si>
  <si>
    <t>20200415E01N12404015</t>
    <phoneticPr fontId="1"/>
  </si>
  <si>
    <t>20200415E01N12404014</t>
    <phoneticPr fontId="1"/>
  </si>
  <si>
    <t>20200714E01N12459015</t>
    <phoneticPr fontId="1"/>
  </si>
  <si>
    <t>20200714E01N12459016</t>
    <phoneticPr fontId="1"/>
  </si>
  <si>
    <t>20200714E01N12459024</t>
    <phoneticPr fontId="1"/>
  </si>
  <si>
    <t>20200714E01N12459020</t>
    <phoneticPr fontId="1"/>
  </si>
  <si>
    <t>20200714E01N12459066</t>
    <phoneticPr fontId="1"/>
  </si>
  <si>
    <t>20200714E01N12459080</t>
    <phoneticPr fontId="1"/>
  </si>
  <si>
    <t>20200714E01N12459070</t>
    <phoneticPr fontId="1"/>
  </si>
  <si>
    <t>20200714E01N12459064</t>
    <phoneticPr fontId="1"/>
  </si>
  <si>
    <t>20200714E01N12459068</t>
    <phoneticPr fontId="1"/>
  </si>
  <si>
    <t>20200714E01N12459032</t>
    <phoneticPr fontId="1"/>
  </si>
  <si>
    <t>20200714E01N12459031</t>
    <phoneticPr fontId="1"/>
  </si>
  <si>
    <t>20200714E01N12459090</t>
    <phoneticPr fontId="1"/>
  </si>
  <si>
    <t>20200714E01N12459088</t>
    <phoneticPr fontId="1"/>
  </si>
  <si>
    <t>20200714E01N12459048</t>
    <phoneticPr fontId="1"/>
  </si>
  <si>
    <t>20200714E01N12459076</t>
    <phoneticPr fontId="1"/>
  </si>
  <si>
    <t>20200714E01N12459075</t>
    <phoneticPr fontId="1"/>
  </si>
  <si>
    <t>20200714E01N12459072</t>
    <phoneticPr fontId="1"/>
  </si>
  <si>
    <t>20200714E01N12459007</t>
    <phoneticPr fontId="1"/>
  </si>
  <si>
    <t>20200714E01N12459008</t>
    <phoneticPr fontId="1"/>
  </si>
  <si>
    <t>20200714E01N12459074</t>
    <phoneticPr fontId="1"/>
  </si>
  <si>
    <t>20200714E01N12459099</t>
    <phoneticPr fontId="1"/>
  </si>
  <si>
    <t>20200714E01N12459095</t>
    <phoneticPr fontId="1"/>
  </si>
  <si>
    <t>20/07/16</t>
    <phoneticPr fontId="1"/>
  </si>
  <si>
    <t>20200715E01N12460038</t>
    <phoneticPr fontId="1"/>
  </si>
  <si>
    <t>20200715E01N12460053</t>
    <phoneticPr fontId="1"/>
  </si>
  <si>
    <t>20200715E01N12460054</t>
    <phoneticPr fontId="1"/>
  </si>
  <si>
    <t>20200715E01N12460055</t>
    <phoneticPr fontId="1"/>
  </si>
  <si>
    <t>建玉単価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</si>
</sst>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3" fontId="0" fillId="0" borderId="0" xfId="0" applyNumberFormat="1">
      <alignment vertical="center"/>
    </xf>
    <xf numFmtId="4" fontId="0" fillId="0" borderId="0" xfId="0" applyNumberFormat="1">
      <alignment vertical="center"/>
    </xf>
    <xf numFmtId="10" fontId="0" fillId="0" borderId="0" xfId="0" applyNumberFormat="1">
      <alignment vertical="center"/>
    </xf>
    <xf numFmtId="14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0" fillId="2" borderId="0" xfId="0" applyFill="1">
      <alignment vertical="center"/>
    </xf>
    <xf numFmtId="3" fontId="0" fillId="2" borderId="0" xfId="0" applyNumberFormat="1" applyFill="1">
      <alignment vertical="center"/>
    </xf>
    <xf numFmtId="10" fontId="0" fillId="2" borderId="0" xfId="0" applyNumberFormat="1" applyFill="1">
      <alignment vertical="center"/>
    </xf>
    <xf numFmtId="14" fontId="0" fillId="2" borderId="0" xfId="0" applyNumberFormat="1" applyFill="1">
      <alignment vertical="center"/>
    </xf>
    <xf numFmtId="22" fontId="0" fillId="2" borderId="0" xfId="0" applyNumberFormat="1" applyFill="1">
      <alignment vertical="center"/>
    </xf>
    <xf numFmtId="0" fontId="0" fillId="3" borderId="0" xfId="0" applyFill="1">
      <alignment vertical="center"/>
    </xf>
    <xf numFmtId="3" fontId="0" fillId="3" borderId="0" xfId="0" applyNumberFormat="1" applyFill="1">
      <alignment vertical="center"/>
    </xf>
    <xf numFmtId="10" fontId="0" fillId="3" borderId="0" xfId="0" applyNumberFormat="1" applyFill="1">
      <alignment vertical="center"/>
    </xf>
    <xf numFmtId="14" fontId="0" fillId="3" borderId="0" xfId="0" applyNumberFormat="1" applyFill="1">
      <alignment vertical="center"/>
    </xf>
    <xf numFmtId="22" fontId="0" fillId="3" borderId="0" xfId="0" applyNumberFormat="1" applyFill="1">
      <alignment vertical="center"/>
    </xf>
    <xf numFmtId="0" fontId="0" fillId="4" borderId="0" xfId="0" applyFill="1">
      <alignment vertical="center"/>
    </xf>
    <xf numFmtId="3" fontId="0" fillId="4" borderId="0" xfId="0" applyNumberFormat="1" applyFill="1">
      <alignment vertical="center"/>
    </xf>
    <xf numFmtId="10" fontId="0" fillId="4" borderId="0" xfId="0" applyNumberFormat="1" applyFill="1">
      <alignment vertical="center"/>
    </xf>
    <xf numFmtId="14" fontId="0" fillId="4" borderId="0" xfId="0" applyNumberFormat="1" applyFill="1">
      <alignment vertical="center"/>
    </xf>
    <xf numFmtId="22" fontId="0" fillId="4" borderId="0" xfId="0" applyNumberFormat="1" applyFill="1">
      <alignment vertical="center"/>
    </xf>
    <xf numFmtId="3" fontId="2" fillId="0" borderId="0" xfId="0" applyNumberFormat="1" applyFont="1">
      <alignment vertical="center"/>
    </xf>
    <xf numFmtId="3" fontId="3" fillId="2" borderId="0" xfId="0" applyNumberFormat="1" applyFont="1" applyFill="1">
      <alignment vertical="center"/>
    </xf>
    <xf numFmtId="3" fontId="3" fillId="4" borderId="0" xfId="0" applyNumberFormat="1" applyFont="1" applyFill="1">
      <alignment vertical="center"/>
    </xf>
    <xf numFmtId="3" fontId="3" fillId="3" borderId="0" xfId="0" applyNumberFormat="1" applyFont="1" applyFill="1">
      <alignment vertical="center"/>
    </xf>
    <xf numFmtId="3" fontId="3" fillId="0" borderId="0" xfId="0" applyNumberFormat="1" applyFont="1">
      <alignment vertical="center"/>
    </xf>
    <xf numFmtId="0" fontId="2" fillId="0" borderId="0" xfId="0" applyFont="1">
      <alignment vertical="center"/>
    </xf>
    <xf numFmtId="4" fontId="2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632460</xdr:colOff>
      <xdr:row>20</xdr:row>
      <xdr:rowOff>220980</xdr:rowOff>
    </xdr:from>
    <xdr:to>
      <xdr:col>9</xdr:col>
      <xdr:colOff>1668780</xdr:colOff>
      <xdr:row>22</xdr:row>
      <xdr:rowOff>137160</xdr:rowOff>
    </xdr:to>
    <xdr:sp macro="" textlink="">
      <xdr:nvSpPr>
        <xdr:cNvPr id="2" name="角丸四角形吹き出し 1"/>
        <xdr:cNvSpPr/>
      </xdr:nvSpPr>
      <xdr:spPr>
        <a:xfrm>
          <a:off x="6728460" y="4564380"/>
          <a:ext cx="2377440" cy="373380"/>
        </a:xfrm>
        <a:prstGeom prst="wedgeRoundRectCallout">
          <a:avLst>
            <a:gd name="adj1" fmla="val -69275"/>
            <a:gd name="adj2" fmla="val 34977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25,972</a:t>
          </a:r>
          <a:r>
            <a:rPr kumimoji="1" lang="ja-JP" altLang="en-US" sz="1100" b="1"/>
            <a:t>、</a:t>
          </a:r>
          <a:r>
            <a:rPr kumimoji="1" lang="en-US" altLang="ja-JP" sz="1100" b="1"/>
            <a:t>25,955</a:t>
          </a:r>
          <a:r>
            <a:rPr kumimoji="1" lang="ja-JP" altLang="en-US" sz="1100" b="1"/>
            <a:t>、</a:t>
          </a:r>
          <a:r>
            <a:rPr kumimoji="1" lang="en-US" altLang="ja-JP" sz="1100" b="1"/>
            <a:t>25,975</a:t>
          </a:r>
          <a:r>
            <a:rPr kumimoji="1" lang="ja-JP" altLang="en-US" sz="1100" b="1"/>
            <a:t>の順に表示</a:t>
          </a:r>
        </a:p>
      </xdr:txBody>
    </xdr:sp>
    <xdr:clientData/>
  </xdr:twoCellAnchor>
  <xdr:twoCellAnchor>
    <xdr:from>
      <xdr:col>7</xdr:col>
      <xdr:colOff>60960</xdr:colOff>
      <xdr:row>21</xdr:row>
      <xdr:rowOff>15240</xdr:rowOff>
    </xdr:from>
    <xdr:to>
      <xdr:col>7</xdr:col>
      <xdr:colOff>160020</xdr:colOff>
      <xdr:row>28</xdr:row>
      <xdr:rowOff>220980</xdr:rowOff>
    </xdr:to>
    <xdr:sp macro="" textlink="">
      <xdr:nvSpPr>
        <xdr:cNvPr id="3" name="右大かっこ 2"/>
        <xdr:cNvSpPr/>
      </xdr:nvSpPr>
      <xdr:spPr>
        <a:xfrm>
          <a:off x="6156960" y="4587240"/>
          <a:ext cx="99060" cy="1805940"/>
        </a:xfrm>
        <a:prstGeom prst="rightBracket">
          <a:avLst/>
        </a:prstGeom>
        <a:ln w="38100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586740</xdr:colOff>
      <xdr:row>17</xdr:row>
      <xdr:rowOff>182880</xdr:rowOff>
    </xdr:from>
    <xdr:to>
      <xdr:col>11</xdr:col>
      <xdr:colOff>281940</xdr:colOff>
      <xdr:row>19</xdr:row>
      <xdr:rowOff>99060</xdr:rowOff>
    </xdr:to>
    <xdr:sp macro="" textlink="">
      <xdr:nvSpPr>
        <xdr:cNvPr id="2" name="角丸四角形吹き出し 1"/>
        <xdr:cNvSpPr/>
      </xdr:nvSpPr>
      <xdr:spPr>
        <a:xfrm>
          <a:off x="6812280" y="3840480"/>
          <a:ext cx="2377440" cy="373380"/>
        </a:xfrm>
        <a:prstGeom prst="wedgeRoundRectCallout">
          <a:avLst>
            <a:gd name="adj1" fmla="val -69916"/>
            <a:gd name="adj2" fmla="val 110487"/>
            <a:gd name="adj3" fmla="val 16667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 b="1"/>
            <a:t>25,972</a:t>
          </a:r>
          <a:r>
            <a:rPr kumimoji="1" lang="ja-JP" altLang="en-US" sz="1100" b="1"/>
            <a:t>、</a:t>
          </a:r>
          <a:r>
            <a:rPr kumimoji="1" lang="en-US" altLang="ja-JP" sz="1100" b="1"/>
            <a:t>25,955</a:t>
          </a:r>
          <a:r>
            <a:rPr kumimoji="1" lang="ja-JP" altLang="en-US" sz="1100" b="1"/>
            <a:t>、</a:t>
          </a:r>
          <a:r>
            <a:rPr kumimoji="1" lang="en-US" altLang="ja-JP" sz="1100" b="1"/>
            <a:t>25,975</a:t>
          </a:r>
          <a:r>
            <a:rPr kumimoji="1" lang="ja-JP" altLang="en-US" sz="1100" b="1"/>
            <a:t>の順に表示</a:t>
          </a:r>
        </a:p>
      </xdr:txBody>
    </xdr:sp>
    <xdr:clientData/>
  </xdr:twoCellAnchor>
  <xdr:twoCellAnchor>
    <xdr:from>
      <xdr:col>7</xdr:col>
      <xdr:colOff>15240</xdr:colOff>
      <xdr:row>20</xdr:row>
      <xdr:rowOff>22860</xdr:rowOff>
    </xdr:from>
    <xdr:to>
      <xdr:col>7</xdr:col>
      <xdr:colOff>60959</xdr:colOff>
      <xdr:row>23</xdr:row>
      <xdr:rowOff>15240</xdr:rowOff>
    </xdr:to>
    <xdr:sp macro="" textlink="">
      <xdr:nvSpPr>
        <xdr:cNvPr id="3" name="右大かっこ 2"/>
        <xdr:cNvSpPr/>
      </xdr:nvSpPr>
      <xdr:spPr>
        <a:xfrm>
          <a:off x="6240780" y="4366260"/>
          <a:ext cx="45719" cy="678180"/>
        </a:xfrm>
        <a:prstGeom prst="rightBracket">
          <a:avLst/>
        </a:prstGeom>
        <a:ln w="38100"/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AddIn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岡三RSS"/>
    </sheetNames>
    <definedNames>
      <definedName name="FOPPOSITION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showGridLines="0" workbookViewId="0">
      <pane ySplit="1" topLeftCell="A2" activePane="bottomLeft" state="frozen"/>
      <selection pane="bottomLeft" activeCell="F13" sqref="F13"/>
    </sheetView>
  </sheetViews>
  <sheetFormatPr defaultRowHeight="18.75" x14ac:dyDescent="0.4"/>
  <cols>
    <col min="1" max="1" width="14.625" customWidth="1"/>
    <col min="2" max="2" width="19.25" customWidth="1"/>
    <col min="7" max="7" width="11" customWidth="1"/>
    <col min="10" max="10" width="23.75" customWidth="1"/>
  </cols>
  <sheetData>
    <row r="1" spans="1:20" x14ac:dyDescent="0.4">
      <c r="G1" s="26" t="s">
        <v>65</v>
      </c>
    </row>
    <row r="2" spans="1:20" x14ac:dyDescent="0.4">
      <c r="A2" t="e">
        <f ca="1">[1]!FOPPOSITION("銘柄コード",#REF!,"0")</f>
        <v>#NAME?</v>
      </c>
      <c r="B2" t="e">
        <f ca="1">[1]!FOPPOSITION("銘柄名",#REF!,"0")</f>
        <v>#NAME?</v>
      </c>
      <c r="C2" t="e">
        <f ca="1">[1]!FOPPOSITION("市場",#REF!,"0")</f>
        <v>#NAME?</v>
      </c>
      <c r="D2" t="e">
        <f ca="1">[1]!FOPPOSITION("商品種別",#REF!,"0")</f>
        <v>#NAME?</v>
      </c>
      <c r="E2" t="e">
        <f ca="1">[1]!FOPPOSITION("売買",#REF!,"0")</f>
        <v>#NAME?</v>
      </c>
      <c r="F2" t="e">
        <f ca="1">[1]!FOPPOSITION("建玉日",#REF!,"0")</f>
        <v>#NAME?</v>
      </c>
      <c r="G2" t="e">
        <f ca="1">[1]!FOPPOSITION("建玉単価",#REF!,"0")</f>
        <v>#NAME?</v>
      </c>
      <c r="H2" t="e">
        <f ca="1">[1]!FOPPOSITION("数量",#REF!,"0")</f>
        <v>#NAME?</v>
      </c>
      <c r="I2" t="e">
        <f ca="1">[1]!FOPPOSITION("決済注文中数量",#REF!,"0")</f>
        <v>#NAME?</v>
      </c>
      <c r="J2" t="e">
        <f ca="1">[1]!FOPPOSITION("建玉番号",#REF!,"0")</f>
        <v>#NAME?</v>
      </c>
      <c r="K2" t="e">
        <f ca="1">[1]!FOPPOSITION("建玉枝番号",#REF!,"0")</f>
        <v>#NAME?</v>
      </c>
      <c r="L2" t="e">
        <f ca="1">[1]!FOPPOSITION("通算損益",#REF!,"0")</f>
        <v>#NAME?</v>
      </c>
      <c r="M2" t="e">
        <f ca="1">[1]!FOPPOSITION("評価損益額",#REF!,"0")</f>
        <v>#NAME?</v>
      </c>
      <c r="N2" t="e">
        <f ca="1">[1]!FOPPOSITION("評価損益率",#REF!,"0")</f>
        <v>#NAME?</v>
      </c>
      <c r="O2" t="e">
        <f ca="1">[1]!FOPPOSITION("SQ日",#REF!,"0")</f>
        <v>#NAME?</v>
      </c>
      <c r="P2" t="e">
        <f ca="1">[1]!FOPPOSITION("建玉日時",#REF!,"0")</f>
        <v>#NAME?</v>
      </c>
      <c r="Q2" t="e">
        <f ca="1">[1]!FOPPOSITION("手数料",#REF!,"0")</f>
        <v>#NAME?</v>
      </c>
      <c r="R2" t="e">
        <f ca="1">[1]!FOPPOSITION("消費税",#REF!,"0")</f>
        <v>#NAME?</v>
      </c>
      <c r="S2" t="e">
        <f ca="1">[1]!FOPPOSITION("清算値",#REF!,"0")</f>
        <v>#NAME?</v>
      </c>
      <c r="T2" t="e">
        <f ca="1">[1]!FOPPOSITION("メモ",#REF!,"0")</f>
        <v>#NAME?</v>
      </c>
    </row>
    <row r="3" spans="1:20" x14ac:dyDescent="0.4">
      <c r="A3">
        <v>165090018</v>
      </c>
      <c r="B3" t="s">
        <v>2</v>
      </c>
      <c r="C3" t="s">
        <v>19</v>
      </c>
      <c r="D3" t="s">
        <v>20</v>
      </c>
      <c r="E3" t="s">
        <v>31</v>
      </c>
      <c r="F3" t="s">
        <v>34</v>
      </c>
      <c r="G3" s="1">
        <v>19555</v>
      </c>
      <c r="H3">
        <v>1</v>
      </c>
      <c r="I3">
        <v>0</v>
      </c>
      <c r="J3" t="s">
        <v>36</v>
      </c>
      <c r="K3">
        <v>1</v>
      </c>
      <c r="L3">
        <v>0</v>
      </c>
      <c r="M3" s="1">
        <v>-19555000</v>
      </c>
      <c r="N3" s="3">
        <v>-1</v>
      </c>
      <c r="O3" s="4">
        <v>44085</v>
      </c>
      <c r="P3" s="5">
        <v>43936.462500000001</v>
      </c>
      <c r="Q3">
        <v>300</v>
      </c>
      <c r="R3">
        <v>30</v>
      </c>
      <c r="S3" s="1"/>
    </row>
    <row r="4" spans="1:20" x14ac:dyDescent="0.4">
      <c r="A4">
        <v>165090018</v>
      </c>
      <c r="B4" t="s">
        <v>2</v>
      </c>
      <c r="C4" t="s">
        <v>19</v>
      </c>
      <c r="D4" t="s">
        <v>20</v>
      </c>
      <c r="E4" t="s">
        <v>32</v>
      </c>
      <c r="F4" t="s">
        <v>34</v>
      </c>
      <c r="G4" s="1">
        <v>19550</v>
      </c>
      <c r="H4">
        <v>1</v>
      </c>
      <c r="I4">
        <v>0</v>
      </c>
      <c r="J4" t="s">
        <v>37</v>
      </c>
      <c r="K4">
        <v>1</v>
      </c>
      <c r="L4">
        <v>0</v>
      </c>
      <c r="M4" s="1">
        <v>19550000</v>
      </c>
      <c r="N4" s="3">
        <v>1</v>
      </c>
      <c r="O4" s="4">
        <v>44085</v>
      </c>
      <c r="P4" s="5">
        <v>43936.460416666669</v>
      </c>
      <c r="Q4">
        <v>300</v>
      </c>
      <c r="R4">
        <v>30</v>
      </c>
      <c r="S4" s="1"/>
    </row>
    <row r="5" spans="1:20" x14ac:dyDescent="0.4">
      <c r="A5">
        <v>165120018</v>
      </c>
      <c r="B5" t="s">
        <v>3</v>
      </c>
      <c r="C5" t="s">
        <v>19</v>
      </c>
      <c r="D5" t="s">
        <v>20</v>
      </c>
      <c r="E5" t="s">
        <v>31</v>
      </c>
      <c r="F5" t="s">
        <v>33</v>
      </c>
      <c r="G5" s="1">
        <v>22430</v>
      </c>
      <c r="H5">
        <v>1</v>
      </c>
      <c r="I5">
        <v>0</v>
      </c>
      <c r="J5" t="s">
        <v>38</v>
      </c>
      <c r="K5">
        <v>1</v>
      </c>
      <c r="L5">
        <v>0</v>
      </c>
      <c r="M5" s="1">
        <v>-22430000</v>
      </c>
      <c r="N5" s="3">
        <v>-1</v>
      </c>
      <c r="O5" s="4">
        <v>44176</v>
      </c>
      <c r="P5" s="5">
        <v>44026.45416666667</v>
      </c>
      <c r="Q5">
        <v>300</v>
      </c>
      <c r="R5">
        <v>30</v>
      </c>
      <c r="S5" s="1"/>
    </row>
    <row r="6" spans="1:20" x14ac:dyDescent="0.4">
      <c r="A6">
        <v>165120018</v>
      </c>
      <c r="B6" t="s">
        <v>3</v>
      </c>
      <c r="C6" t="s">
        <v>19</v>
      </c>
      <c r="D6" t="s">
        <v>20</v>
      </c>
      <c r="E6" t="s">
        <v>31</v>
      </c>
      <c r="F6" t="s">
        <v>33</v>
      </c>
      <c r="G6" s="1">
        <v>22430</v>
      </c>
      <c r="H6">
        <v>1</v>
      </c>
      <c r="I6">
        <v>0</v>
      </c>
      <c r="J6" t="s">
        <v>39</v>
      </c>
      <c r="K6">
        <v>1</v>
      </c>
      <c r="L6">
        <v>0</v>
      </c>
      <c r="M6" s="1">
        <v>-22430000</v>
      </c>
      <c r="N6" s="3">
        <v>-1</v>
      </c>
      <c r="O6" s="4">
        <v>44176</v>
      </c>
      <c r="P6" s="5">
        <v>44026.45416666667</v>
      </c>
      <c r="Q6">
        <v>300</v>
      </c>
      <c r="R6">
        <v>30</v>
      </c>
      <c r="S6" s="1"/>
    </row>
    <row r="7" spans="1:20" x14ac:dyDescent="0.4">
      <c r="A7">
        <v>165080019</v>
      </c>
      <c r="B7" t="s">
        <v>4</v>
      </c>
      <c r="C7" t="s">
        <v>19</v>
      </c>
      <c r="D7" t="s">
        <v>21</v>
      </c>
      <c r="E7" t="s">
        <v>31</v>
      </c>
      <c r="F7" t="s">
        <v>33</v>
      </c>
      <c r="G7" s="1">
        <v>22605</v>
      </c>
      <c r="H7">
        <v>1</v>
      </c>
      <c r="I7">
        <v>0</v>
      </c>
      <c r="J7" t="s">
        <v>40</v>
      </c>
      <c r="K7">
        <v>1</v>
      </c>
      <c r="L7">
        <v>0</v>
      </c>
      <c r="M7" s="1">
        <v>-2260500</v>
      </c>
      <c r="N7" s="3">
        <v>-1</v>
      </c>
      <c r="O7" s="4">
        <v>44057</v>
      </c>
      <c r="P7" s="5">
        <v>44026.454861111109</v>
      </c>
      <c r="Q7">
        <v>40</v>
      </c>
      <c r="R7">
        <v>4</v>
      </c>
      <c r="S7" s="1"/>
    </row>
    <row r="8" spans="1:20" x14ac:dyDescent="0.4">
      <c r="A8">
        <v>165090019</v>
      </c>
      <c r="B8" t="s">
        <v>5</v>
      </c>
      <c r="C8" t="s">
        <v>19</v>
      </c>
      <c r="D8" t="s">
        <v>21</v>
      </c>
      <c r="E8" t="s">
        <v>31</v>
      </c>
      <c r="F8" t="s">
        <v>33</v>
      </c>
      <c r="G8" s="1">
        <v>22590</v>
      </c>
      <c r="H8">
        <v>1</v>
      </c>
      <c r="I8">
        <v>0</v>
      </c>
      <c r="J8" t="s">
        <v>41</v>
      </c>
      <c r="K8">
        <v>1</v>
      </c>
      <c r="L8">
        <v>0</v>
      </c>
      <c r="M8" s="1">
        <v>-2259000</v>
      </c>
      <c r="N8" s="3">
        <v>-1</v>
      </c>
      <c r="O8" s="4">
        <v>44085</v>
      </c>
      <c r="P8" s="5">
        <v>44026.455138888887</v>
      </c>
      <c r="Q8">
        <v>40</v>
      </c>
      <c r="R8">
        <v>4</v>
      </c>
      <c r="S8" s="1"/>
    </row>
    <row r="9" spans="1:20" x14ac:dyDescent="0.4">
      <c r="A9">
        <v>145093218</v>
      </c>
      <c r="B9" t="s">
        <v>6</v>
      </c>
      <c r="C9" t="s">
        <v>19</v>
      </c>
      <c r="D9" t="s">
        <v>22</v>
      </c>
      <c r="E9" t="s">
        <v>31</v>
      </c>
      <c r="F9" t="s">
        <v>33</v>
      </c>
      <c r="G9">
        <v>465</v>
      </c>
      <c r="H9">
        <v>1</v>
      </c>
      <c r="I9">
        <v>0</v>
      </c>
      <c r="J9" t="s">
        <v>42</v>
      </c>
      <c r="K9">
        <v>1</v>
      </c>
      <c r="L9">
        <v>0</v>
      </c>
      <c r="M9" s="1">
        <v>-465000</v>
      </c>
      <c r="N9" s="3">
        <v>-1</v>
      </c>
      <c r="O9" s="4">
        <v>44085</v>
      </c>
      <c r="P9" s="5">
        <v>44026.456250000003</v>
      </c>
      <c r="Q9">
        <v>744</v>
      </c>
      <c r="R9">
        <v>74</v>
      </c>
    </row>
    <row r="10" spans="1:20" x14ac:dyDescent="0.4">
      <c r="A10">
        <v>145093218</v>
      </c>
      <c r="B10" t="s">
        <v>6</v>
      </c>
      <c r="C10" t="s">
        <v>19</v>
      </c>
      <c r="D10" t="s">
        <v>22</v>
      </c>
      <c r="E10" t="s">
        <v>32</v>
      </c>
      <c r="F10" t="s">
        <v>33</v>
      </c>
      <c r="G10">
        <v>465</v>
      </c>
      <c r="H10">
        <v>1</v>
      </c>
      <c r="I10">
        <v>0</v>
      </c>
      <c r="J10" t="s">
        <v>43</v>
      </c>
      <c r="K10">
        <v>1</v>
      </c>
      <c r="L10">
        <v>0</v>
      </c>
      <c r="M10" s="1">
        <v>465000</v>
      </c>
      <c r="N10" s="3">
        <v>1</v>
      </c>
      <c r="O10" s="4">
        <v>44085</v>
      </c>
      <c r="P10" s="5">
        <v>44026.457638888889</v>
      </c>
      <c r="Q10">
        <v>744</v>
      </c>
      <c r="R10">
        <v>74</v>
      </c>
    </row>
    <row r="11" spans="1:20" x14ac:dyDescent="0.4">
      <c r="A11">
        <v>145093518</v>
      </c>
      <c r="B11" t="s">
        <v>7</v>
      </c>
      <c r="C11" t="s">
        <v>19</v>
      </c>
      <c r="D11" t="s">
        <v>22</v>
      </c>
      <c r="E11" t="s">
        <v>31</v>
      </c>
      <c r="F11" t="s">
        <v>33</v>
      </c>
      <c r="G11">
        <v>355</v>
      </c>
      <c r="H11">
        <v>1</v>
      </c>
      <c r="I11">
        <v>0</v>
      </c>
      <c r="J11" t="s">
        <v>44</v>
      </c>
      <c r="K11">
        <v>1</v>
      </c>
      <c r="L11">
        <v>0</v>
      </c>
      <c r="M11" s="1">
        <v>-355000</v>
      </c>
      <c r="N11" s="3">
        <v>-1</v>
      </c>
      <c r="O11" s="4">
        <v>44085</v>
      </c>
      <c r="P11" s="5">
        <v>44026.456944444442</v>
      </c>
      <c r="Q11">
        <v>568</v>
      </c>
      <c r="R11">
        <v>56</v>
      </c>
    </row>
    <row r="12" spans="1:20" x14ac:dyDescent="0.4">
      <c r="A12">
        <v>135093218</v>
      </c>
      <c r="B12" t="s">
        <v>8</v>
      </c>
      <c r="C12" t="s">
        <v>19</v>
      </c>
      <c r="D12" t="s">
        <v>22</v>
      </c>
      <c r="E12" t="s">
        <v>31</v>
      </c>
      <c r="F12" t="s">
        <v>33</v>
      </c>
      <c r="G12">
        <v>940</v>
      </c>
      <c r="H12">
        <v>1</v>
      </c>
      <c r="I12">
        <v>0</v>
      </c>
      <c r="J12" t="s">
        <v>45</v>
      </c>
      <c r="K12">
        <v>1</v>
      </c>
      <c r="L12">
        <v>0</v>
      </c>
      <c r="M12" s="1">
        <v>-940000</v>
      </c>
      <c r="N12" s="3">
        <v>-1</v>
      </c>
      <c r="O12" s="4">
        <v>44085</v>
      </c>
      <c r="P12" s="5">
        <v>44026.456250000003</v>
      </c>
      <c r="Q12" s="1">
        <v>1504</v>
      </c>
      <c r="R12">
        <v>150</v>
      </c>
    </row>
    <row r="13" spans="1:20" x14ac:dyDescent="0.4">
      <c r="A13">
        <v>135093518</v>
      </c>
      <c r="B13" t="s">
        <v>9</v>
      </c>
      <c r="C13" t="s">
        <v>19</v>
      </c>
      <c r="D13" t="s">
        <v>22</v>
      </c>
      <c r="E13" t="s">
        <v>31</v>
      </c>
      <c r="F13" t="s">
        <v>33</v>
      </c>
      <c r="G13" s="2">
        <v>1240</v>
      </c>
      <c r="H13">
        <v>1</v>
      </c>
      <c r="I13">
        <v>0</v>
      </c>
      <c r="J13" t="s">
        <v>46</v>
      </c>
      <c r="K13">
        <v>1</v>
      </c>
      <c r="L13">
        <v>0</v>
      </c>
      <c r="M13" s="1">
        <v>-1240000</v>
      </c>
      <c r="N13" s="3">
        <v>-1</v>
      </c>
      <c r="O13" s="4">
        <v>44085</v>
      </c>
      <c r="P13" s="5">
        <v>44026.456250000003</v>
      </c>
      <c r="Q13" s="1">
        <v>1984</v>
      </c>
      <c r="R13">
        <v>198</v>
      </c>
      <c r="S13" s="2"/>
    </row>
    <row r="14" spans="1:20" x14ac:dyDescent="0.4">
      <c r="A14">
        <v>165090005</v>
      </c>
      <c r="B14" t="s">
        <v>10</v>
      </c>
      <c r="C14" t="s">
        <v>19</v>
      </c>
      <c r="D14" t="s">
        <v>23</v>
      </c>
      <c r="E14" t="s">
        <v>31</v>
      </c>
      <c r="F14" t="s">
        <v>33</v>
      </c>
      <c r="G14" s="2">
        <v>1566</v>
      </c>
      <c r="H14">
        <v>1</v>
      </c>
      <c r="I14">
        <v>0</v>
      </c>
      <c r="J14" t="s">
        <v>47</v>
      </c>
      <c r="K14">
        <v>1</v>
      </c>
      <c r="L14">
        <v>0</v>
      </c>
      <c r="M14" s="1">
        <v>-15660000</v>
      </c>
      <c r="N14" s="3">
        <v>-1</v>
      </c>
      <c r="O14" s="4">
        <v>44085</v>
      </c>
      <c r="P14" s="5">
        <v>44026.455555555556</v>
      </c>
      <c r="Q14">
        <v>300</v>
      </c>
      <c r="R14">
        <v>30</v>
      </c>
      <c r="S14" s="2"/>
    </row>
    <row r="15" spans="1:20" x14ac:dyDescent="0.4">
      <c r="A15">
        <v>165090006</v>
      </c>
      <c r="B15" t="s">
        <v>11</v>
      </c>
      <c r="C15" t="s">
        <v>19</v>
      </c>
      <c r="D15" t="s">
        <v>24</v>
      </c>
      <c r="E15" t="s">
        <v>31</v>
      </c>
      <c r="F15" t="s">
        <v>33</v>
      </c>
      <c r="G15" s="2">
        <v>1565.5</v>
      </c>
      <c r="H15">
        <v>1</v>
      </c>
      <c r="I15">
        <v>0</v>
      </c>
      <c r="J15" t="s">
        <v>48</v>
      </c>
      <c r="K15">
        <v>1</v>
      </c>
      <c r="L15">
        <v>0</v>
      </c>
      <c r="M15" s="1">
        <v>-1565500</v>
      </c>
      <c r="N15" s="3">
        <v>-1</v>
      </c>
      <c r="O15" s="4">
        <v>44085</v>
      </c>
      <c r="P15" s="5">
        <v>44026.455567129633</v>
      </c>
      <c r="Q15">
        <v>40</v>
      </c>
      <c r="R15">
        <v>4</v>
      </c>
      <c r="S15" s="2"/>
    </row>
    <row r="16" spans="1:20" x14ac:dyDescent="0.4">
      <c r="A16">
        <v>145095005</v>
      </c>
      <c r="B16" t="s">
        <v>12</v>
      </c>
      <c r="C16" t="s">
        <v>19</v>
      </c>
      <c r="D16" t="s">
        <v>25</v>
      </c>
      <c r="E16" t="s">
        <v>32</v>
      </c>
      <c r="F16" t="s">
        <v>33</v>
      </c>
      <c r="G16">
        <v>95.5</v>
      </c>
      <c r="H16">
        <v>1</v>
      </c>
      <c r="I16">
        <v>0</v>
      </c>
      <c r="J16" t="s">
        <v>49</v>
      </c>
      <c r="K16">
        <v>1</v>
      </c>
      <c r="L16">
        <v>0</v>
      </c>
      <c r="M16" s="1">
        <v>955000</v>
      </c>
      <c r="N16" s="3">
        <v>1</v>
      </c>
      <c r="O16" s="4">
        <v>44085</v>
      </c>
      <c r="P16" s="5">
        <v>44026.479166666664</v>
      </c>
      <c r="Q16" s="1">
        <v>1910</v>
      </c>
      <c r="R16">
        <v>191</v>
      </c>
    </row>
    <row r="17" spans="1:20" x14ac:dyDescent="0.4">
      <c r="A17">
        <v>135095005</v>
      </c>
      <c r="B17" t="s">
        <v>13</v>
      </c>
      <c r="C17" t="s">
        <v>19</v>
      </c>
      <c r="D17" t="s">
        <v>25</v>
      </c>
      <c r="E17" t="s">
        <v>32</v>
      </c>
      <c r="F17" t="s">
        <v>33</v>
      </c>
      <c r="G17">
        <v>23</v>
      </c>
      <c r="H17">
        <v>1</v>
      </c>
      <c r="I17">
        <v>0</v>
      </c>
      <c r="J17" t="s">
        <v>50</v>
      </c>
      <c r="K17">
        <v>1</v>
      </c>
      <c r="L17">
        <v>0</v>
      </c>
      <c r="M17" s="1">
        <v>230000</v>
      </c>
      <c r="N17" s="3">
        <v>1</v>
      </c>
      <c r="O17" s="4">
        <v>44085</v>
      </c>
      <c r="P17" s="5">
        <v>44026.479166666664</v>
      </c>
      <c r="Q17">
        <v>460</v>
      </c>
      <c r="R17">
        <v>46</v>
      </c>
    </row>
    <row r="18" spans="1:20" x14ac:dyDescent="0.4">
      <c r="A18">
        <v>165090063</v>
      </c>
      <c r="B18" t="s">
        <v>14</v>
      </c>
      <c r="C18" t="s">
        <v>19</v>
      </c>
      <c r="D18" t="s">
        <v>26</v>
      </c>
      <c r="E18" t="s">
        <v>31</v>
      </c>
      <c r="F18" t="s">
        <v>33</v>
      </c>
      <c r="G18">
        <v>727</v>
      </c>
      <c r="H18">
        <v>1</v>
      </c>
      <c r="I18">
        <v>0</v>
      </c>
      <c r="J18" t="s">
        <v>51</v>
      </c>
      <c r="K18">
        <v>1</v>
      </c>
      <c r="L18">
        <v>0</v>
      </c>
      <c r="M18" s="1">
        <v>-727000</v>
      </c>
      <c r="N18" s="3">
        <v>-1</v>
      </c>
      <c r="O18" s="4">
        <v>44085</v>
      </c>
      <c r="P18" s="5">
        <v>44026.456053240741</v>
      </c>
      <c r="Q18">
        <v>40</v>
      </c>
      <c r="R18">
        <v>4</v>
      </c>
    </row>
    <row r="19" spans="1:20" x14ac:dyDescent="0.4">
      <c r="A19">
        <v>165090022</v>
      </c>
      <c r="B19" t="s">
        <v>15</v>
      </c>
      <c r="C19" t="s">
        <v>19</v>
      </c>
      <c r="D19" t="s">
        <v>27</v>
      </c>
      <c r="E19" t="s">
        <v>31</v>
      </c>
      <c r="F19" t="s">
        <v>33</v>
      </c>
      <c r="G19" s="1">
        <v>14125</v>
      </c>
      <c r="H19">
        <v>1</v>
      </c>
      <c r="I19">
        <v>0</v>
      </c>
      <c r="J19" t="s">
        <v>52</v>
      </c>
      <c r="K19">
        <v>1</v>
      </c>
      <c r="L19">
        <v>0</v>
      </c>
      <c r="M19" s="1">
        <v>-1412500</v>
      </c>
      <c r="N19" s="3">
        <v>-1</v>
      </c>
      <c r="O19" s="4">
        <v>44085</v>
      </c>
      <c r="P19" s="5">
        <v>44026.456944444442</v>
      </c>
      <c r="Q19">
        <v>40</v>
      </c>
      <c r="R19">
        <v>4</v>
      </c>
      <c r="S19" s="1"/>
    </row>
    <row r="20" spans="1:20" x14ac:dyDescent="0.4">
      <c r="A20">
        <v>165090011</v>
      </c>
      <c r="B20" t="s">
        <v>16</v>
      </c>
      <c r="C20" t="s">
        <v>19</v>
      </c>
      <c r="D20" t="s">
        <v>28</v>
      </c>
      <c r="E20" t="s">
        <v>31</v>
      </c>
      <c r="F20" t="s">
        <v>33</v>
      </c>
      <c r="G20">
        <v>964</v>
      </c>
      <c r="H20">
        <v>1</v>
      </c>
      <c r="I20">
        <v>0</v>
      </c>
      <c r="J20" t="s">
        <v>53</v>
      </c>
      <c r="K20">
        <v>1</v>
      </c>
      <c r="L20">
        <v>0</v>
      </c>
      <c r="M20" s="1">
        <v>-964000</v>
      </c>
      <c r="N20" s="3">
        <v>-1</v>
      </c>
      <c r="O20" s="4">
        <v>44085</v>
      </c>
      <c r="P20" s="5">
        <v>44026.456944444442</v>
      </c>
      <c r="Q20">
        <v>40</v>
      </c>
      <c r="R20">
        <v>4</v>
      </c>
      <c r="S20" s="1"/>
    </row>
    <row r="21" spans="1:20" x14ac:dyDescent="0.4">
      <c r="A21">
        <v>165090069</v>
      </c>
      <c r="B21" t="s">
        <v>17</v>
      </c>
      <c r="C21" t="s">
        <v>19</v>
      </c>
      <c r="D21" t="s">
        <v>29</v>
      </c>
      <c r="E21" t="s">
        <v>31</v>
      </c>
      <c r="F21" t="s">
        <v>33</v>
      </c>
      <c r="G21" s="2">
        <v>1665.5</v>
      </c>
      <c r="H21">
        <v>1</v>
      </c>
      <c r="I21">
        <v>0</v>
      </c>
      <c r="J21" t="s">
        <v>54</v>
      </c>
      <c r="K21">
        <v>1</v>
      </c>
      <c r="L21">
        <v>0</v>
      </c>
      <c r="M21" s="1">
        <v>-1665500</v>
      </c>
      <c r="N21" s="3">
        <v>-1</v>
      </c>
      <c r="O21" s="4">
        <v>44085</v>
      </c>
      <c r="P21" s="5">
        <v>44026.456944444442</v>
      </c>
      <c r="Q21">
        <v>40</v>
      </c>
      <c r="R21">
        <v>4</v>
      </c>
      <c r="S21" s="2"/>
    </row>
    <row r="22" spans="1:20" s="6" customFormat="1" x14ac:dyDescent="0.4">
      <c r="A22" s="6">
        <v>165090073</v>
      </c>
      <c r="B22" s="6" t="s">
        <v>18</v>
      </c>
      <c r="C22" s="6" t="s">
        <v>19</v>
      </c>
      <c r="D22" s="6" t="s">
        <v>30</v>
      </c>
      <c r="E22" s="6" t="s">
        <v>31</v>
      </c>
      <c r="F22" s="6" t="s">
        <v>33</v>
      </c>
      <c r="G22" s="22">
        <v>25972</v>
      </c>
      <c r="H22" s="6">
        <v>5</v>
      </c>
      <c r="I22" s="6">
        <v>0</v>
      </c>
      <c r="J22" s="6" t="s">
        <v>55</v>
      </c>
      <c r="K22" s="6">
        <v>1</v>
      </c>
      <c r="L22" s="6">
        <v>0</v>
      </c>
      <c r="M22" s="7">
        <v>-12986000</v>
      </c>
      <c r="N22" s="8">
        <v>-1</v>
      </c>
      <c r="O22" s="9">
        <v>44097</v>
      </c>
      <c r="P22" s="10">
        <v>44026.452777777777</v>
      </c>
      <c r="Q22" s="7">
        <v>4000</v>
      </c>
      <c r="R22" s="6">
        <v>400</v>
      </c>
      <c r="S22" s="7"/>
    </row>
    <row r="23" spans="1:20" s="6" customFormat="1" x14ac:dyDescent="0.4">
      <c r="A23" s="6">
        <v>165090073</v>
      </c>
      <c r="B23" s="6" t="s">
        <v>18</v>
      </c>
      <c r="C23" s="6" t="s">
        <v>19</v>
      </c>
      <c r="D23" s="6" t="s">
        <v>30</v>
      </c>
      <c r="E23" s="6" t="s">
        <v>31</v>
      </c>
      <c r="F23" s="6" t="s">
        <v>33</v>
      </c>
      <c r="G23" s="22">
        <v>25972</v>
      </c>
      <c r="H23" s="6">
        <v>5</v>
      </c>
      <c r="I23" s="6">
        <v>0</v>
      </c>
      <c r="J23" s="6" t="s">
        <v>56</v>
      </c>
      <c r="K23" s="6">
        <v>1</v>
      </c>
      <c r="L23" s="6">
        <v>0</v>
      </c>
      <c r="M23" s="7">
        <v>-12986000</v>
      </c>
      <c r="N23" s="8">
        <v>-1</v>
      </c>
      <c r="O23" s="9">
        <v>44097</v>
      </c>
      <c r="P23" s="10">
        <v>44026.452777777777</v>
      </c>
      <c r="Q23" s="7">
        <v>4000</v>
      </c>
      <c r="R23" s="6">
        <v>400</v>
      </c>
      <c r="S23" s="7"/>
    </row>
    <row r="24" spans="1:20" s="6" customFormat="1" x14ac:dyDescent="0.4">
      <c r="A24" s="6">
        <v>165090073</v>
      </c>
      <c r="B24" s="6" t="s">
        <v>18</v>
      </c>
      <c r="C24" s="6" t="s">
        <v>19</v>
      </c>
      <c r="D24" s="6" t="s">
        <v>30</v>
      </c>
      <c r="E24" s="6" t="s">
        <v>31</v>
      </c>
      <c r="F24" s="6" t="s">
        <v>33</v>
      </c>
      <c r="G24" s="22">
        <v>25972</v>
      </c>
      <c r="H24" s="6">
        <v>1</v>
      </c>
      <c r="I24" s="6">
        <v>0</v>
      </c>
      <c r="J24" s="6" t="s">
        <v>57</v>
      </c>
      <c r="K24" s="6">
        <v>1</v>
      </c>
      <c r="L24" s="6">
        <v>0</v>
      </c>
      <c r="M24" s="7">
        <v>-2597200</v>
      </c>
      <c r="N24" s="8">
        <v>-1</v>
      </c>
      <c r="O24" s="9">
        <v>44097</v>
      </c>
      <c r="P24" s="10">
        <v>44026.456944444442</v>
      </c>
      <c r="Q24" s="6">
        <v>800</v>
      </c>
      <c r="R24" s="6">
        <v>80</v>
      </c>
      <c r="S24" s="7"/>
    </row>
    <row r="25" spans="1:20" s="16" customFormat="1" x14ac:dyDescent="0.4">
      <c r="A25" s="16">
        <v>165090073</v>
      </c>
      <c r="B25" s="16" t="s">
        <v>18</v>
      </c>
      <c r="C25" s="16" t="s">
        <v>19</v>
      </c>
      <c r="D25" s="16" t="s">
        <v>30</v>
      </c>
      <c r="E25" s="16" t="s">
        <v>31</v>
      </c>
      <c r="F25" s="16" t="s">
        <v>33</v>
      </c>
      <c r="G25" s="23">
        <v>25955</v>
      </c>
      <c r="H25" s="16">
        <v>2</v>
      </c>
      <c r="I25" s="16">
        <v>0</v>
      </c>
      <c r="J25" s="16" t="s">
        <v>58</v>
      </c>
      <c r="K25" s="16">
        <v>1</v>
      </c>
      <c r="L25" s="16">
        <v>0</v>
      </c>
      <c r="M25" s="17">
        <v>-5191000</v>
      </c>
      <c r="N25" s="18">
        <v>-1</v>
      </c>
      <c r="O25" s="19">
        <v>44097</v>
      </c>
      <c r="P25" s="20">
        <v>44026.495138888888</v>
      </c>
      <c r="Q25" s="17">
        <v>1600</v>
      </c>
      <c r="R25" s="16">
        <v>160</v>
      </c>
      <c r="S25" s="17"/>
    </row>
    <row r="26" spans="1:20" s="6" customFormat="1" x14ac:dyDescent="0.4">
      <c r="A26" s="6">
        <v>165090073</v>
      </c>
      <c r="B26" s="6" t="s">
        <v>18</v>
      </c>
      <c r="C26" s="6" t="s">
        <v>19</v>
      </c>
      <c r="D26" s="6" t="s">
        <v>30</v>
      </c>
      <c r="E26" s="6" t="s">
        <v>31</v>
      </c>
      <c r="F26" s="6" t="s">
        <v>60</v>
      </c>
      <c r="G26" s="22">
        <v>25972</v>
      </c>
      <c r="H26" s="6">
        <v>3</v>
      </c>
      <c r="I26" s="6">
        <v>0</v>
      </c>
      <c r="J26" s="6" t="s">
        <v>61</v>
      </c>
      <c r="K26" s="6">
        <v>1</v>
      </c>
      <c r="L26" s="6">
        <v>0</v>
      </c>
      <c r="M26" s="7">
        <v>-7791600</v>
      </c>
      <c r="N26" s="8">
        <v>-1</v>
      </c>
      <c r="O26" s="9">
        <v>44097</v>
      </c>
      <c r="P26" s="10">
        <v>44027.677083333336</v>
      </c>
      <c r="Q26" s="7">
        <v>2400</v>
      </c>
      <c r="R26" s="6">
        <v>240</v>
      </c>
      <c r="S26" s="7"/>
    </row>
    <row r="27" spans="1:20" s="6" customFormat="1" x14ac:dyDescent="0.4">
      <c r="A27" s="6">
        <v>165090073</v>
      </c>
      <c r="B27" s="6" t="s">
        <v>18</v>
      </c>
      <c r="C27" s="6" t="s">
        <v>19</v>
      </c>
      <c r="D27" s="6" t="s">
        <v>30</v>
      </c>
      <c r="E27" s="6" t="s">
        <v>31</v>
      </c>
      <c r="F27" s="6" t="s">
        <v>60</v>
      </c>
      <c r="G27" s="22">
        <v>25972</v>
      </c>
      <c r="H27" s="6">
        <v>2</v>
      </c>
      <c r="I27" s="6">
        <v>0</v>
      </c>
      <c r="J27" s="6" t="s">
        <v>62</v>
      </c>
      <c r="K27" s="6">
        <v>1</v>
      </c>
      <c r="L27" s="6">
        <v>0</v>
      </c>
      <c r="M27" s="7">
        <v>-5194400</v>
      </c>
      <c r="N27" s="8">
        <v>-1</v>
      </c>
      <c r="O27" s="9">
        <v>44097</v>
      </c>
      <c r="P27" s="10">
        <v>44027.677777777775</v>
      </c>
      <c r="Q27" s="7">
        <v>1600</v>
      </c>
      <c r="R27" s="6">
        <v>160</v>
      </c>
    </row>
    <row r="28" spans="1:20" s="6" customFormat="1" x14ac:dyDescent="0.4">
      <c r="A28" s="6">
        <v>165090073</v>
      </c>
      <c r="B28" s="6" t="s">
        <v>18</v>
      </c>
      <c r="C28" s="6" t="s">
        <v>19</v>
      </c>
      <c r="D28" s="6" t="s">
        <v>30</v>
      </c>
      <c r="E28" s="6" t="s">
        <v>31</v>
      </c>
      <c r="F28" s="6" t="s">
        <v>60</v>
      </c>
      <c r="G28" s="22">
        <v>25972</v>
      </c>
      <c r="H28" s="6">
        <v>3</v>
      </c>
      <c r="I28" s="6">
        <v>0</v>
      </c>
      <c r="J28" s="6" t="s">
        <v>63</v>
      </c>
      <c r="K28" s="6">
        <v>1</v>
      </c>
      <c r="L28" s="6">
        <v>0</v>
      </c>
      <c r="M28" s="7">
        <v>-7791600</v>
      </c>
      <c r="N28" s="8">
        <v>-1</v>
      </c>
      <c r="O28" s="9">
        <v>44097</v>
      </c>
      <c r="P28" s="10">
        <v>44027.677777777775</v>
      </c>
      <c r="Q28" s="7">
        <v>2400</v>
      </c>
      <c r="R28" s="6">
        <v>240</v>
      </c>
    </row>
    <row r="29" spans="1:20" s="11" customFormat="1" x14ac:dyDescent="0.4">
      <c r="A29" s="11">
        <v>165090073</v>
      </c>
      <c r="B29" s="11" t="s">
        <v>18</v>
      </c>
      <c r="C29" s="11" t="s">
        <v>19</v>
      </c>
      <c r="D29" s="11" t="s">
        <v>30</v>
      </c>
      <c r="E29" s="11" t="s">
        <v>31</v>
      </c>
      <c r="F29" s="11" t="s">
        <v>60</v>
      </c>
      <c r="G29" s="24">
        <v>25975</v>
      </c>
      <c r="H29" s="11">
        <v>5</v>
      </c>
      <c r="I29" s="11">
        <v>0</v>
      </c>
      <c r="J29" s="11" t="s">
        <v>64</v>
      </c>
      <c r="K29" s="11">
        <v>1</v>
      </c>
      <c r="L29" s="11">
        <v>0</v>
      </c>
      <c r="M29" s="12">
        <v>-12987500</v>
      </c>
      <c r="N29" s="13">
        <v>-1</v>
      </c>
      <c r="O29" s="14">
        <v>44097</v>
      </c>
      <c r="P29" s="15">
        <v>44027.678472222222</v>
      </c>
      <c r="Q29" s="12">
        <v>4000</v>
      </c>
      <c r="R29" s="11">
        <v>400</v>
      </c>
    </row>
    <row r="30" spans="1:20" x14ac:dyDescent="0.4">
      <c r="A30">
        <v>165090073</v>
      </c>
      <c r="B30" t="s">
        <v>18</v>
      </c>
      <c r="C30" t="s">
        <v>19</v>
      </c>
      <c r="D30" t="s">
        <v>30</v>
      </c>
      <c r="E30" s="26" t="s">
        <v>32</v>
      </c>
      <c r="F30" t="s">
        <v>33</v>
      </c>
      <c r="G30" s="25">
        <v>25955</v>
      </c>
      <c r="H30">
        <v>1</v>
      </c>
      <c r="I30">
        <v>0</v>
      </c>
      <c r="J30" t="s">
        <v>59</v>
      </c>
      <c r="K30">
        <v>1</v>
      </c>
      <c r="L30">
        <v>0</v>
      </c>
      <c r="M30" s="1">
        <v>2595500</v>
      </c>
      <c r="N30" s="3">
        <v>1</v>
      </c>
      <c r="O30" s="4">
        <v>44097</v>
      </c>
      <c r="P30" s="5">
        <v>44026.494444444441</v>
      </c>
      <c r="Q30">
        <v>800</v>
      </c>
      <c r="R30">
        <v>80</v>
      </c>
    </row>
    <row r="31" spans="1:20" x14ac:dyDescent="0.4">
      <c r="A31" t="s">
        <v>0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0</v>
      </c>
      <c r="H31" t="s">
        <v>0</v>
      </c>
      <c r="I31" t="s">
        <v>0</v>
      </c>
      <c r="J31" t="s">
        <v>1</v>
      </c>
      <c r="K31" t="s">
        <v>0</v>
      </c>
      <c r="L31" t="s">
        <v>0</v>
      </c>
      <c r="M31" t="s">
        <v>0</v>
      </c>
      <c r="N31" t="s">
        <v>0</v>
      </c>
      <c r="O31" t="s">
        <v>0</v>
      </c>
      <c r="P31" t="s">
        <v>0</v>
      </c>
      <c r="Q31" t="s">
        <v>0</v>
      </c>
      <c r="R31" t="s">
        <v>0</v>
      </c>
      <c r="S31" t="s">
        <v>0</v>
      </c>
      <c r="T31" t="s">
        <v>0</v>
      </c>
    </row>
  </sheetData>
  <phoneticPr fontId="1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showGridLines="0" tabSelected="1" topLeftCell="F1" workbookViewId="0">
      <pane ySplit="1" topLeftCell="A2" activePane="bottomLeft" state="frozen"/>
      <selection pane="bottomLeft" activeCell="T2" sqref="T2"/>
    </sheetView>
  </sheetViews>
  <sheetFormatPr defaultRowHeight="18.75" x14ac:dyDescent="0.4"/>
  <cols>
    <col min="1" max="1" width="18.625" customWidth="1"/>
    <col min="2" max="2" width="14.375" customWidth="1"/>
    <col min="7" max="7" width="13.5" customWidth="1"/>
    <col min="13" max="13" width="16.625" customWidth="1"/>
    <col min="15" max="15" width="11.25" customWidth="1"/>
  </cols>
  <sheetData>
    <row r="1" spans="1:20" x14ac:dyDescent="0.4">
      <c r="G1" s="26" t="s">
        <v>65</v>
      </c>
    </row>
    <row r="2" spans="1:20" x14ac:dyDescent="0.4">
      <c r="A2" t="e">
        <f ca="1">[1]!FOPPOSITION("銘柄コード",#REF!,"3")</f>
        <v>#NAME?</v>
      </c>
      <c r="B2" t="e">
        <f ca="1">[1]!FOPPOSITION("銘柄名",#REF!,"3")</f>
        <v>#NAME?</v>
      </c>
      <c r="C2" t="e">
        <f ca="1">[1]!FOPPOSITION("市場",#REF!,"3")</f>
        <v>#NAME?</v>
      </c>
      <c r="D2" t="e">
        <f ca="1">[1]!FOPPOSITION("商品種別",#REF!,"3")</f>
        <v>#NAME?</v>
      </c>
      <c r="E2" t="e">
        <f ca="1">[1]!FOPPOSITION("売買",#REF!,"3")</f>
        <v>#NAME?</v>
      </c>
      <c r="F2" t="e">
        <f ca="1">[1]!FOPPOSITION("建玉日",#REF!,"3")</f>
        <v>#NAME?</v>
      </c>
      <c r="G2" t="e">
        <f ca="1">[1]!FOPPOSITION("建玉単価",#REF!,"3")</f>
        <v>#NAME?</v>
      </c>
      <c r="H2" t="e">
        <f ca="1">[1]!FOPPOSITION("数量",#REF!,"3")</f>
        <v>#NAME?</v>
      </c>
      <c r="I2" t="e">
        <f ca="1">[1]!FOPPOSITION("決済注文中数量",#REF!,"3")</f>
        <v>#NAME?</v>
      </c>
      <c r="J2" t="e">
        <f ca="1">[1]!FOPPOSITION("建玉番号",#REF!,"3")</f>
        <v>#NAME?</v>
      </c>
      <c r="K2" t="e">
        <f ca="1">[1]!FOPPOSITION("建玉枝番号",#REF!,"3")</f>
        <v>#NAME?</v>
      </c>
      <c r="L2" t="e">
        <f ca="1">[1]!FOPPOSITION("通算損益",#REF!,"3")</f>
        <v>#NAME?</v>
      </c>
      <c r="M2" t="e">
        <f ca="1">[1]!FOPPOSITION("評価損益額",#REF!,"3")</f>
        <v>#NAME?</v>
      </c>
      <c r="N2" t="e">
        <f ca="1">[1]!FOPPOSITION("評価損益率",#REF!,"3")</f>
        <v>#NAME?</v>
      </c>
      <c r="O2" t="e">
        <f ca="1">[1]!FOPPOSITION("SQ日",#REF!,"3")</f>
        <v>#NAME?</v>
      </c>
      <c r="P2" t="e">
        <f ca="1">[1]!FOPPOSITION("建玉日時",#REF!,"3")</f>
        <v>#NAME?</v>
      </c>
      <c r="Q2" t="e">
        <f ca="1">[1]!FOPPOSITION("手数料",#REF!,"3")</f>
        <v>#NAME?</v>
      </c>
      <c r="R2" t="e">
        <f ca="1">[1]!FOPPOSITION("消費税",#REF!,"3")</f>
        <v>#NAME?</v>
      </c>
      <c r="S2" t="e">
        <f ca="1">[1]!FOPPOSITION("清算値",#REF!,"3")</f>
        <v>#NAME?</v>
      </c>
      <c r="T2" t="e">
        <f ca="1">[1]!FOPPOSITION("メモ",#REF!,"3")</f>
        <v>#NAME?</v>
      </c>
    </row>
    <row r="3" spans="1:20" x14ac:dyDescent="0.4">
      <c r="A3">
        <v>165090018</v>
      </c>
      <c r="B3" t="s">
        <v>2</v>
      </c>
      <c r="C3" t="s">
        <v>19</v>
      </c>
      <c r="D3" t="s">
        <v>20</v>
      </c>
      <c r="E3" t="s">
        <v>31</v>
      </c>
      <c r="F3" t="s">
        <v>35</v>
      </c>
      <c r="G3" s="21">
        <v>19555</v>
      </c>
      <c r="H3">
        <v>1</v>
      </c>
      <c r="I3">
        <v>0</v>
      </c>
      <c r="J3" t="s">
        <v>35</v>
      </c>
      <c r="K3" t="s">
        <v>35</v>
      </c>
      <c r="L3">
        <v>0</v>
      </c>
      <c r="M3" s="1">
        <v>-19555000</v>
      </c>
      <c r="N3" s="3">
        <v>-1</v>
      </c>
      <c r="O3" s="4">
        <v>44085</v>
      </c>
      <c r="P3" t="s">
        <v>35</v>
      </c>
      <c r="Q3">
        <v>300</v>
      </c>
      <c r="R3">
        <v>30</v>
      </c>
      <c r="S3" s="1"/>
    </row>
    <row r="4" spans="1:20" x14ac:dyDescent="0.4">
      <c r="A4">
        <v>165090018</v>
      </c>
      <c r="B4" t="s">
        <v>2</v>
      </c>
      <c r="C4" t="s">
        <v>19</v>
      </c>
      <c r="D4" t="s">
        <v>20</v>
      </c>
      <c r="E4" t="s">
        <v>32</v>
      </c>
      <c r="F4" t="s">
        <v>35</v>
      </c>
      <c r="G4" s="21">
        <v>19550</v>
      </c>
      <c r="H4">
        <v>1</v>
      </c>
      <c r="I4">
        <v>0</v>
      </c>
      <c r="J4" t="s">
        <v>35</v>
      </c>
      <c r="K4" t="s">
        <v>35</v>
      </c>
      <c r="L4">
        <v>0</v>
      </c>
      <c r="M4" s="1">
        <v>19550000</v>
      </c>
      <c r="N4" s="3">
        <v>1</v>
      </c>
      <c r="O4" s="4">
        <v>44085</v>
      </c>
      <c r="P4" t="s">
        <v>35</v>
      </c>
      <c r="Q4">
        <v>300</v>
      </c>
      <c r="R4">
        <v>30</v>
      </c>
      <c r="S4" s="1"/>
    </row>
    <row r="5" spans="1:20" x14ac:dyDescent="0.4">
      <c r="A5">
        <v>165120018</v>
      </c>
      <c r="B5" t="s">
        <v>3</v>
      </c>
      <c r="C5" t="s">
        <v>19</v>
      </c>
      <c r="D5" t="s">
        <v>20</v>
      </c>
      <c r="E5" t="s">
        <v>31</v>
      </c>
      <c r="F5" t="s">
        <v>35</v>
      </c>
      <c r="G5" s="21">
        <v>22430</v>
      </c>
      <c r="H5">
        <v>2</v>
      </c>
      <c r="I5">
        <v>0</v>
      </c>
      <c r="J5" t="s">
        <v>35</v>
      </c>
      <c r="K5" t="s">
        <v>35</v>
      </c>
      <c r="L5">
        <v>0</v>
      </c>
      <c r="M5" s="1">
        <v>-44860000</v>
      </c>
      <c r="N5" s="3">
        <v>-1</v>
      </c>
      <c r="O5" s="4">
        <v>44176</v>
      </c>
      <c r="P5" t="s">
        <v>35</v>
      </c>
      <c r="Q5">
        <v>600</v>
      </c>
      <c r="R5">
        <v>60</v>
      </c>
      <c r="S5" s="1"/>
    </row>
    <row r="6" spans="1:20" x14ac:dyDescent="0.4">
      <c r="A6">
        <v>165080019</v>
      </c>
      <c r="B6" t="s">
        <v>4</v>
      </c>
      <c r="C6" t="s">
        <v>19</v>
      </c>
      <c r="D6" t="s">
        <v>21</v>
      </c>
      <c r="E6" t="s">
        <v>31</v>
      </c>
      <c r="F6" t="s">
        <v>35</v>
      </c>
      <c r="G6" s="21">
        <v>22605</v>
      </c>
      <c r="H6">
        <v>1</v>
      </c>
      <c r="I6">
        <v>0</v>
      </c>
      <c r="J6" t="s">
        <v>35</v>
      </c>
      <c r="K6" t="s">
        <v>35</v>
      </c>
      <c r="L6">
        <v>0</v>
      </c>
      <c r="M6" s="1">
        <v>-2260500</v>
      </c>
      <c r="N6" s="3">
        <v>-1</v>
      </c>
      <c r="O6" s="4">
        <v>44057</v>
      </c>
      <c r="P6" t="s">
        <v>35</v>
      </c>
      <c r="Q6">
        <v>40</v>
      </c>
      <c r="R6">
        <v>4</v>
      </c>
      <c r="S6" s="1"/>
    </row>
    <row r="7" spans="1:20" x14ac:dyDescent="0.4">
      <c r="A7">
        <v>165090019</v>
      </c>
      <c r="B7" t="s">
        <v>5</v>
      </c>
      <c r="C7" t="s">
        <v>19</v>
      </c>
      <c r="D7" t="s">
        <v>21</v>
      </c>
      <c r="E7" t="s">
        <v>31</v>
      </c>
      <c r="F7" t="s">
        <v>35</v>
      </c>
      <c r="G7" s="21">
        <v>22590</v>
      </c>
      <c r="H7">
        <v>1</v>
      </c>
      <c r="I7">
        <v>0</v>
      </c>
      <c r="J7" t="s">
        <v>35</v>
      </c>
      <c r="K7" t="s">
        <v>35</v>
      </c>
      <c r="L7">
        <v>0</v>
      </c>
      <c r="M7" s="1">
        <v>-2259000</v>
      </c>
      <c r="N7" s="3">
        <v>-1</v>
      </c>
      <c r="O7" s="4">
        <v>44085</v>
      </c>
      <c r="P7" t="s">
        <v>35</v>
      </c>
      <c r="Q7">
        <v>40</v>
      </c>
      <c r="R7">
        <v>4</v>
      </c>
      <c r="S7" s="1"/>
    </row>
    <row r="8" spans="1:20" x14ac:dyDescent="0.4">
      <c r="A8">
        <v>145093218</v>
      </c>
      <c r="B8" t="s">
        <v>6</v>
      </c>
      <c r="C8" t="s">
        <v>19</v>
      </c>
      <c r="D8" t="s">
        <v>22</v>
      </c>
      <c r="E8" t="s">
        <v>31</v>
      </c>
      <c r="F8" t="s">
        <v>35</v>
      </c>
      <c r="G8" s="26">
        <v>465</v>
      </c>
      <c r="H8">
        <v>1</v>
      </c>
      <c r="I8">
        <v>0</v>
      </c>
      <c r="J8" t="s">
        <v>35</v>
      </c>
      <c r="K8" t="s">
        <v>35</v>
      </c>
      <c r="L8">
        <v>0</v>
      </c>
      <c r="M8" s="1">
        <v>-465000</v>
      </c>
      <c r="N8" s="3">
        <v>-1</v>
      </c>
      <c r="O8" s="4">
        <v>44085</v>
      </c>
      <c r="P8" t="s">
        <v>35</v>
      </c>
      <c r="Q8">
        <v>744</v>
      </c>
      <c r="R8">
        <v>74</v>
      </c>
    </row>
    <row r="9" spans="1:20" x14ac:dyDescent="0.4">
      <c r="A9">
        <v>145093218</v>
      </c>
      <c r="B9" t="s">
        <v>6</v>
      </c>
      <c r="C9" t="s">
        <v>19</v>
      </c>
      <c r="D9" t="s">
        <v>22</v>
      </c>
      <c r="E9" t="s">
        <v>32</v>
      </c>
      <c r="F9" t="s">
        <v>35</v>
      </c>
      <c r="G9" s="26">
        <v>465</v>
      </c>
      <c r="H9">
        <v>1</v>
      </c>
      <c r="I9">
        <v>0</v>
      </c>
      <c r="J9" t="s">
        <v>35</v>
      </c>
      <c r="K9" t="s">
        <v>35</v>
      </c>
      <c r="L9">
        <v>0</v>
      </c>
      <c r="M9" s="1">
        <v>465000</v>
      </c>
      <c r="N9" s="3">
        <v>1</v>
      </c>
      <c r="O9" s="4">
        <v>44085</v>
      </c>
      <c r="P9" t="s">
        <v>35</v>
      </c>
      <c r="Q9">
        <v>744</v>
      </c>
      <c r="R9">
        <v>74</v>
      </c>
    </row>
    <row r="10" spans="1:20" x14ac:dyDescent="0.4">
      <c r="A10">
        <v>145093518</v>
      </c>
      <c r="B10" t="s">
        <v>7</v>
      </c>
      <c r="C10" t="s">
        <v>19</v>
      </c>
      <c r="D10" t="s">
        <v>22</v>
      </c>
      <c r="E10" t="s">
        <v>31</v>
      </c>
      <c r="F10" t="s">
        <v>35</v>
      </c>
      <c r="G10" s="26">
        <v>355</v>
      </c>
      <c r="H10">
        <v>1</v>
      </c>
      <c r="I10">
        <v>0</v>
      </c>
      <c r="J10" t="s">
        <v>35</v>
      </c>
      <c r="K10" t="s">
        <v>35</v>
      </c>
      <c r="L10">
        <v>0</v>
      </c>
      <c r="M10" s="1">
        <v>-355000</v>
      </c>
      <c r="N10" s="3">
        <v>-1</v>
      </c>
      <c r="O10" s="4">
        <v>44085</v>
      </c>
      <c r="P10" t="s">
        <v>35</v>
      </c>
      <c r="Q10">
        <v>568</v>
      </c>
      <c r="R10">
        <v>56</v>
      </c>
    </row>
    <row r="11" spans="1:20" x14ac:dyDescent="0.4">
      <c r="A11">
        <v>135093218</v>
      </c>
      <c r="B11" t="s">
        <v>8</v>
      </c>
      <c r="C11" t="s">
        <v>19</v>
      </c>
      <c r="D11" t="s">
        <v>22</v>
      </c>
      <c r="E11" t="s">
        <v>31</v>
      </c>
      <c r="F11" t="s">
        <v>35</v>
      </c>
      <c r="G11" s="26">
        <v>940</v>
      </c>
      <c r="H11">
        <v>1</v>
      </c>
      <c r="I11">
        <v>0</v>
      </c>
      <c r="J11" t="s">
        <v>35</v>
      </c>
      <c r="K11" t="s">
        <v>35</v>
      </c>
      <c r="L11">
        <v>0</v>
      </c>
      <c r="M11" s="1">
        <v>-940000</v>
      </c>
      <c r="N11" s="3">
        <v>-1</v>
      </c>
      <c r="O11" s="4">
        <v>44085</v>
      </c>
      <c r="P11" t="s">
        <v>35</v>
      </c>
      <c r="Q11" s="1">
        <v>1504</v>
      </c>
      <c r="R11">
        <v>150</v>
      </c>
    </row>
    <row r="12" spans="1:20" x14ac:dyDescent="0.4">
      <c r="A12">
        <v>135093518</v>
      </c>
      <c r="B12" t="s">
        <v>9</v>
      </c>
      <c r="C12" t="s">
        <v>19</v>
      </c>
      <c r="D12" t="s">
        <v>22</v>
      </c>
      <c r="E12" t="s">
        <v>31</v>
      </c>
      <c r="F12" t="s">
        <v>35</v>
      </c>
      <c r="G12" s="27">
        <v>1240</v>
      </c>
      <c r="H12">
        <v>1</v>
      </c>
      <c r="I12">
        <v>0</v>
      </c>
      <c r="J12" t="s">
        <v>35</v>
      </c>
      <c r="K12" t="s">
        <v>35</v>
      </c>
      <c r="L12">
        <v>0</v>
      </c>
      <c r="M12" s="1">
        <v>-1240000</v>
      </c>
      <c r="N12" s="3">
        <v>-1</v>
      </c>
      <c r="O12" s="4">
        <v>44085</v>
      </c>
      <c r="P12" t="s">
        <v>35</v>
      </c>
      <c r="Q12" s="1">
        <v>1984</v>
      </c>
      <c r="R12">
        <v>198</v>
      </c>
      <c r="S12" s="2"/>
    </row>
    <row r="13" spans="1:20" x14ac:dyDescent="0.4">
      <c r="A13">
        <v>165090005</v>
      </c>
      <c r="B13" t="s">
        <v>10</v>
      </c>
      <c r="C13" t="s">
        <v>19</v>
      </c>
      <c r="D13" t="s">
        <v>23</v>
      </c>
      <c r="E13" t="s">
        <v>31</v>
      </c>
      <c r="F13" t="s">
        <v>35</v>
      </c>
      <c r="G13" s="27">
        <v>1566</v>
      </c>
      <c r="H13">
        <v>1</v>
      </c>
      <c r="I13">
        <v>0</v>
      </c>
      <c r="J13" t="s">
        <v>35</v>
      </c>
      <c r="K13" t="s">
        <v>35</v>
      </c>
      <c r="L13">
        <v>0</v>
      </c>
      <c r="M13" s="1">
        <v>-15660000</v>
      </c>
      <c r="N13" s="3">
        <v>-1</v>
      </c>
      <c r="O13" s="4">
        <v>44085</v>
      </c>
      <c r="P13" t="s">
        <v>35</v>
      </c>
      <c r="Q13">
        <v>300</v>
      </c>
      <c r="R13">
        <v>30</v>
      </c>
      <c r="S13" s="2"/>
    </row>
    <row r="14" spans="1:20" x14ac:dyDescent="0.4">
      <c r="A14">
        <v>165090006</v>
      </c>
      <c r="B14" t="s">
        <v>11</v>
      </c>
      <c r="C14" t="s">
        <v>19</v>
      </c>
      <c r="D14" t="s">
        <v>24</v>
      </c>
      <c r="E14" t="s">
        <v>31</v>
      </c>
      <c r="F14" t="s">
        <v>35</v>
      </c>
      <c r="G14" s="27">
        <v>1565.5</v>
      </c>
      <c r="H14">
        <v>1</v>
      </c>
      <c r="I14">
        <v>0</v>
      </c>
      <c r="J14" t="s">
        <v>35</v>
      </c>
      <c r="K14" t="s">
        <v>35</v>
      </c>
      <c r="L14">
        <v>0</v>
      </c>
      <c r="M14" s="1">
        <v>-1565500</v>
      </c>
      <c r="N14" s="3">
        <v>-1</v>
      </c>
      <c r="O14" s="4">
        <v>44085</v>
      </c>
      <c r="P14" t="s">
        <v>35</v>
      </c>
      <c r="Q14">
        <v>40</v>
      </c>
      <c r="R14">
        <v>4</v>
      </c>
      <c r="S14" s="2"/>
    </row>
    <row r="15" spans="1:20" x14ac:dyDescent="0.4">
      <c r="A15">
        <v>145095005</v>
      </c>
      <c r="B15" t="s">
        <v>12</v>
      </c>
      <c r="C15" t="s">
        <v>19</v>
      </c>
      <c r="D15" t="s">
        <v>25</v>
      </c>
      <c r="E15" t="s">
        <v>32</v>
      </c>
      <c r="F15" t="s">
        <v>35</v>
      </c>
      <c r="G15" s="26">
        <v>95.5</v>
      </c>
      <c r="H15">
        <v>1</v>
      </c>
      <c r="I15">
        <v>0</v>
      </c>
      <c r="J15" t="s">
        <v>35</v>
      </c>
      <c r="K15" t="s">
        <v>35</v>
      </c>
      <c r="L15">
        <v>0</v>
      </c>
      <c r="M15" s="1">
        <v>955000</v>
      </c>
      <c r="N15" s="3">
        <v>1</v>
      </c>
      <c r="O15" s="4">
        <v>44085</v>
      </c>
      <c r="P15" t="s">
        <v>35</v>
      </c>
      <c r="Q15" s="1">
        <v>1910</v>
      </c>
      <c r="R15">
        <v>191</v>
      </c>
    </row>
    <row r="16" spans="1:20" x14ac:dyDescent="0.4">
      <c r="A16">
        <v>135095005</v>
      </c>
      <c r="B16" t="s">
        <v>13</v>
      </c>
      <c r="C16" t="s">
        <v>19</v>
      </c>
      <c r="D16" t="s">
        <v>25</v>
      </c>
      <c r="E16" t="s">
        <v>32</v>
      </c>
      <c r="F16" t="s">
        <v>35</v>
      </c>
      <c r="G16" s="26">
        <v>23</v>
      </c>
      <c r="H16">
        <v>1</v>
      </c>
      <c r="I16">
        <v>0</v>
      </c>
      <c r="J16" t="s">
        <v>35</v>
      </c>
      <c r="K16" t="s">
        <v>35</v>
      </c>
      <c r="L16">
        <v>0</v>
      </c>
      <c r="M16" s="1">
        <v>230000</v>
      </c>
      <c r="N16" s="3">
        <v>1</v>
      </c>
      <c r="O16" s="4">
        <v>44085</v>
      </c>
      <c r="P16" t="s">
        <v>35</v>
      </c>
      <c r="Q16">
        <v>460</v>
      </c>
      <c r="R16">
        <v>46</v>
      </c>
    </row>
    <row r="17" spans="1:20" x14ac:dyDescent="0.4">
      <c r="A17">
        <v>165090063</v>
      </c>
      <c r="B17" t="s">
        <v>14</v>
      </c>
      <c r="C17" t="s">
        <v>19</v>
      </c>
      <c r="D17" t="s">
        <v>26</v>
      </c>
      <c r="E17" t="s">
        <v>31</v>
      </c>
      <c r="F17" t="s">
        <v>35</v>
      </c>
      <c r="G17" s="26">
        <v>727</v>
      </c>
      <c r="H17">
        <v>1</v>
      </c>
      <c r="I17">
        <v>0</v>
      </c>
      <c r="J17" t="s">
        <v>35</v>
      </c>
      <c r="K17" t="s">
        <v>35</v>
      </c>
      <c r="L17">
        <v>0</v>
      </c>
      <c r="M17" s="1">
        <v>-727000</v>
      </c>
      <c r="N17" s="3">
        <v>-1</v>
      </c>
      <c r="O17" s="4">
        <v>44085</v>
      </c>
      <c r="P17" t="s">
        <v>35</v>
      </c>
      <c r="Q17">
        <v>40</v>
      </c>
      <c r="R17">
        <v>4</v>
      </c>
    </row>
    <row r="18" spans="1:20" x14ac:dyDescent="0.4">
      <c r="A18">
        <v>165090022</v>
      </c>
      <c r="B18" t="s">
        <v>15</v>
      </c>
      <c r="C18" t="s">
        <v>19</v>
      </c>
      <c r="D18" t="s">
        <v>27</v>
      </c>
      <c r="E18" t="s">
        <v>31</v>
      </c>
      <c r="F18" t="s">
        <v>35</v>
      </c>
      <c r="G18" s="21">
        <v>14125</v>
      </c>
      <c r="H18">
        <v>1</v>
      </c>
      <c r="I18">
        <v>0</v>
      </c>
      <c r="J18" t="s">
        <v>35</v>
      </c>
      <c r="K18" t="s">
        <v>35</v>
      </c>
      <c r="L18">
        <v>0</v>
      </c>
      <c r="M18" s="1">
        <v>-1412500</v>
      </c>
      <c r="N18" s="3">
        <v>-1</v>
      </c>
      <c r="O18" s="4">
        <v>44085</v>
      </c>
      <c r="P18" t="s">
        <v>35</v>
      </c>
      <c r="Q18">
        <v>40</v>
      </c>
      <c r="R18">
        <v>4</v>
      </c>
      <c r="S18" s="1"/>
    </row>
    <row r="19" spans="1:20" x14ac:dyDescent="0.4">
      <c r="A19">
        <v>165090011</v>
      </c>
      <c r="B19" t="s">
        <v>16</v>
      </c>
      <c r="C19" t="s">
        <v>19</v>
      </c>
      <c r="D19" t="s">
        <v>28</v>
      </c>
      <c r="E19" t="s">
        <v>31</v>
      </c>
      <c r="F19" t="s">
        <v>35</v>
      </c>
      <c r="G19" s="26">
        <v>964</v>
      </c>
      <c r="H19">
        <v>1</v>
      </c>
      <c r="I19">
        <v>0</v>
      </c>
      <c r="J19" t="s">
        <v>35</v>
      </c>
      <c r="K19" t="s">
        <v>35</v>
      </c>
      <c r="L19">
        <v>0</v>
      </c>
      <c r="M19" s="1">
        <v>-964000</v>
      </c>
      <c r="N19" s="3">
        <v>-1</v>
      </c>
      <c r="O19" s="4">
        <v>44085</v>
      </c>
      <c r="P19" t="s">
        <v>35</v>
      </c>
      <c r="Q19">
        <v>40</v>
      </c>
      <c r="R19">
        <v>4</v>
      </c>
      <c r="S19" s="1"/>
    </row>
    <row r="20" spans="1:20" x14ac:dyDescent="0.4">
      <c r="A20">
        <v>165090069</v>
      </c>
      <c r="B20" t="s">
        <v>17</v>
      </c>
      <c r="C20" t="s">
        <v>19</v>
      </c>
      <c r="D20" t="s">
        <v>29</v>
      </c>
      <c r="E20" t="s">
        <v>31</v>
      </c>
      <c r="F20" t="s">
        <v>35</v>
      </c>
      <c r="G20" s="27">
        <v>1665.5</v>
      </c>
      <c r="H20">
        <v>1</v>
      </c>
      <c r="I20">
        <v>0</v>
      </c>
      <c r="J20" t="s">
        <v>35</v>
      </c>
      <c r="K20" t="s">
        <v>35</v>
      </c>
      <c r="L20">
        <v>0</v>
      </c>
      <c r="M20" s="1">
        <v>-1665500</v>
      </c>
      <c r="N20" s="3">
        <v>-1</v>
      </c>
      <c r="O20" s="4">
        <v>44085</v>
      </c>
      <c r="P20" t="s">
        <v>35</v>
      </c>
      <c r="Q20">
        <v>40</v>
      </c>
      <c r="R20">
        <v>4</v>
      </c>
      <c r="S20" s="2"/>
    </row>
    <row r="21" spans="1:20" s="6" customFormat="1" x14ac:dyDescent="0.4">
      <c r="A21" s="6">
        <v>165090073</v>
      </c>
      <c r="B21" s="6" t="s">
        <v>18</v>
      </c>
      <c r="C21" s="6" t="s">
        <v>19</v>
      </c>
      <c r="D21" s="6" t="s">
        <v>30</v>
      </c>
      <c r="E21" s="6" t="s">
        <v>31</v>
      </c>
      <c r="F21" s="6" t="s">
        <v>35</v>
      </c>
      <c r="G21" s="22">
        <v>25972</v>
      </c>
      <c r="H21" s="6">
        <v>19</v>
      </c>
      <c r="I21" s="6">
        <v>0</v>
      </c>
      <c r="J21" s="6" t="s">
        <v>35</v>
      </c>
      <c r="K21" s="6" t="s">
        <v>35</v>
      </c>
      <c r="L21" s="6">
        <v>0</v>
      </c>
      <c r="M21" s="7">
        <v>-49346800</v>
      </c>
      <c r="N21" s="8">
        <v>-1</v>
      </c>
      <c r="O21" s="9">
        <v>44097</v>
      </c>
      <c r="P21" s="6" t="s">
        <v>35</v>
      </c>
      <c r="Q21" s="7">
        <v>15200</v>
      </c>
      <c r="R21" s="7">
        <v>1520</v>
      </c>
      <c r="S21" s="7"/>
    </row>
    <row r="22" spans="1:20" s="16" customFormat="1" x14ac:dyDescent="0.4">
      <c r="A22" s="16">
        <v>165090073</v>
      </c>
      <c r="B22" s="16" t="s">
        <v>18</v>
      </c>
      <c r="C22" s="16" t="s">
        <v>19</v>
      </c>
      <c r="D22" s="16" t="s">
        <v>30</v>
      </c>
      <c r="E22" s="16" t="s">
        <v>31</v>
      </c>
      <c r="F22" s="16" t="s">
        <v>35</v>
      </c>
      <c r="G22" s="23">
        <v>25955</v>
      </c>
      <c r="H22" s="16">
        <v>2</v>
      </c>
      <c r="I22" s="16">
        <v>0</v>
      </c>
      <c r="J22" s="16" t="s">
        <v>35</v>
      </c>
      <c r="K22" s="16" t="s">
        <v>35</v>
      </c>
      <c r="L22" s="16">
        <v>0</v>
      </c>
      <c r="M22" s="17">
        <v>-5191000</v>
      </c>
      <c r="N22" s="18">
        <v>-1</v>
      </c>
      <c r="O22" s="19">
        <v>44097</v>
      </c>
      <c r="P22" s="16" t="s">
        <v>35</v>
      </c>
      <c r="Q22" s="17">
        <v>1600</v>
      </c>
      <c r="R22" s="16">
        <v>160</v>
      </c>
      <c r="S22" s="17"/>
    </row>
    <row r="23" spans="1:20" s="11" customFormat="1" x14ac:dyDescent="0.4">
      <c r="A23" s="11">
        <v>165090073</v>
      </c>
      <c r="B23" s="11" t="s">
        <v>18</v>
      </c>
      <c r="C23" s="11" t="s">
        <v>19</v>
      </c>
      <c r="D23" s="11" t="s">
        <v>30</v>
      </c>
      <c r="E23" s="11" t="s">
        <v>31</v>
      </c>
      <c r="F23" s="11" t="s">
        <v>35</v>
      </c>
      <c r="G23" s="24">
        <v>25975</v>
      </c>
      <c r="H23" s="11">
        <v>5</v>
      </c>
      <c r="I23" s="11">
        <v>0</v>
      </c>
      <c r="J23" s="11" t="s">
        <v>35</v>
      </c>
      <c r="K23" s="11" t="s">
        <v>35</v>
      </c>
      <c r="L23" s="11">
        <v>0</v>
      </c>
      <c r="M23" s="12">
        <v>-12987500</v>
      </c>
      <c r="N23" s="13">
        <v>-1</v>
      </c>
      <c r="O23" s="14">
        <v>44097</v>
      </c>
      <c r="P23" s="11" t="s">
        <v>35</v>
      </c>
      <c r="Q23" s="12">
        <v>4000</v>
      </c>
      <c r="R23" s="11">
        <v>400</v>
      </c>
      <c r="S23" s="12"/>
    </row>
    <row r="24" spans="1:20" x14ac:dyDescent="0.4">
      <c r="A24">
        <v>165090073</v>
      </c>
      <c r="B24" t="s">
        <v>18</v>
      </c>
      <c r="C24" t="s">
        <v>19</v>
      </c>
      <c r="D24" t="s">
        <v>30</v>
      </c>
      <c r="E24" t="s">
        <v>32</v>
      </c>
      <c r="F24" t="s">
        <v>35</v>
      </c>
      <c r="G24" s="21">
        <v>25955</v>
      </c>
      <c r="H24">
        <v>1</v>
      </c>
      <c r="I24">
        <v>0</v>
      </c>
      <c r="J24" t="s">
        <v>35</v>
      </c>
      <c r="K24" t="s">
        <v>35</v>
      </c>
      <c r="L24">
        <v>0</v>
      </c>
      <c r="M24" s="1">
        <v>2595500</v>
      </c>
      <c r="N24" s="3">
        <v>1</v>
      </c>
      <c r="O24" s="4">
        <v>44097</v>
      </c>
      <c r="P24" t="s">
        <v>35</v>
      </c>
      <c r="Q24">
        <v>800</v>
      </c>
      <c r="R24">
        <v>80</v>
      </c>
    </row>
    <row r="25" spans="1:20" x14ac:dyDescent="0.4">
      <c r="A25" t="s">
        <v>0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0</v>
      </c>
      <c r="H25" t="s">
        <v>0</v>
      </c>
      <c r="I25" t="s">
        <v>0</v>
      </c>
      <c r="J25" t="s">
        <v>1</v>
      </c>
      <c r="K25" t="s">
        <v>1</v>
      </c>
      <c r="L25" t="s">
        <v>0</v>
      </c>
      <c r="M25" t="s">
        <v>0</v>
      </c>
      <c r="N25" t="s">
        <v>0</v>
      </c>
      <c r="O25" t="s">
        <v>0</v>
      </c>
      <c r="P25" t="s">
        <v>1</v>
      </c>
      <c r="Q25" t="s">
        <v>0</v>
      </c>
      <c r="R25" t="s">
        <v>0</v>
      </c>
      <c r="S25" t="s">
        <v>0</v>
      </c>
      <c r="T25" t="s">
        <v>0</v>
      </c>
    </row>
  </sheetData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0 - グループ化なし</vt:lpstr>
      <vt:lpstr>3 - 建単価毎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2020-07-16T09:14:35Z</dcterms:created>
  <dcterms:modified xsi:type="dcterms:W3CDTF">2020-07-16T09:20:43Z</dcterms:modified>
</cp:coreProperties>
</file>