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ersons/person.xml" ContentType="application/vnd.ms-excel.person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722e2da592e37fb/デスクトップ/AAA説明資料/大野氏向け/"/>
    </mc:Choice>
  </mc:AlternateContent>
  <xr:revisionPtr revIDLastSave="75" documentId="8_{2C9F4F23-6170-462C-A7BE-94B162F0B4E5}" xr6:coauthVersionLast="47" xr6:coauthVersionMax="47" xr10:uidLastSave="{D7063DEA-AE39-4ECC-B696-91F18630FE6E}"/>
  <bookViews>
    <workbookView xWindow="1450" yWindow="260" windowWidth="15970" windowHeight="9820" activeTab="1" xr2:uid="{D1DACE55-0EA6-421F-9BCB-A3CE5A4BB795}"/>
  </bookViews>
  <sheets>
    <sheet name="Sheet1" sheetId="1" r:id="rId1"/>
    <sheet name="注文管理画面" sheetId="2" r:id="rId2"/>
  </sheets>
  <externalReferences>
    <externalReference r:id="rId3"/>
  </externalReferences>
  <definedNames>
    <definedName name="Dlog_bk_prj_id">"エディット 12"</definedName>
    <definedName name="Dlog_bk_prj_name">"エディット 13"</definedName>
    <definedName name="Dlog_bk_sht_id">"エディット 14"</definedName>
    <definedName name="Dlog_sh_sht_name">"ドロップ 95"</definedName>
    <definedName name="シート選択見だし">"ラベル 5"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" i="2" l="1"/>
  <c r="J3" i="2"/>
  <c r="O1" i="2"/>
  <c r="O3" i="2"/>
  <c r="R7" i="2"/>
  <c r="R4" i="2"/>
  <c r="P1" i="2"/>
  <c r="O4" i="2"/>
  <c r="N8" i="2"/>
  <c r="P8" i="2"/>
  <c r="P7" i="2"/>
  <c r="O2" i="2"/>
  <c r="Q2" i="2"/>
  <c r="P6" i="2"/>
  <c r="Q8" i="2"/>
  <c r="F3" i="2"/>
  <c r="R2" i="2"/>
  <c r="R6" i="2"/>
  <c r="R8" i="2"/>
  <c r="A3" i="2"/>
  <c r="N7" i="2"/>
  <c r="Q7" i="2"/>
  <c r="P4" i="2" l="1"/>
  <c r="H9" i="2"/>
  <c r="H10" i="2"/>
  <c r="H11" i="2"/>
  <c r="H15" i="2"/>
  <c r="L15" i="2"/>
  <c r="H16" i="2"/>
  <c r="L16" i="2"/>
  <c r="H17" i="2"/>
  <c r="L17" i="2"/>
  <c r="H19" i="2"/>
  <c r="H20" i="2"/>
  <c r="H21" i="2"/>
  <c r="L21" i="2"/>
  <c r="A48" i="2"/>
  <c r="B48" i="2"/>
  <c r="A49" i="2"/>
  <c r="B49" i="2"/>
  <c r="A50" i="2"/>
  <c r="B50" i="2"/>
  <c r="A51" i="2"/>
  <c r="B51" i="2"/>
  <c r="A52" i="2"/>
  <c r="B52" i="2"/>
  <c r="A53" i="2"/>
  <c r="B53" i="2"/>
  <c r="A54" i="2"/>
  <c r="B54" i="2"/>
  <c r="A55" i="2"/>
  <c r="B55" i="2"/>
  <c r="A56" i="2"/>
  <c r="B56" i="2"/>
  <c r="A57" i="2"/>
  <c r="B57" i="2"/>
  <c r="A58" i="2"/>
  <c r="B58" i="2"/>
  <c r="A59" i="2"/>
  <c r="B59" i="2"/>
  <c r="P10" i="2"/>
  <c r="N12" i="2"/>
  <c r="N14" i="2"/>
  <c r="Q15" i="2"/>
  <c r="Q18" i="2"/>
  <c r="N20" i="2"/>
  <c r="Q21" i="2"/>
  <c r="C26" i="2"/>
  <c r="K26" i="2"/>
  <c r="S26" i="2"/>
  <c r="E45" i="2"/>
  <c r="M45" i="2"/>
  <c r="U45" i="2"/>
  <c r="R45" i="2"/>
  <c r="Q26" i="2"/>
  <c r="P15" i="2"/>
  <c r="D45" i="2"/>
  <c r="Q10" i="2"/>
  <c r="P12" i="2"/>
  <c r="P14" i="2"/>
  <c r="R15" i="2"/>
  <c r="R18" i="2"/>
  <c r="P20" i="2"/>
  <c r="R21" i="2"/>
  <c r="D26" i="2"/>
  <c r="L26" i="2"/>
  <c r="T26" i="2"/>
  <c r="F45" i="2"/>
  <c r="N45" i="2"/>
  <c r="V45" i="2"/>
  <c r="R19" i="2"/>
  <c r="R13" i="2"/>
  <c r="N9" i="2"/>
  <c r="R10" i="2"/>
  <c r="Q12" i="2"/>
  <c r="Q14" i="2"/>
  <c r="N17" i="2"/>
  <c r="Q20" i="2"/>
  <c r="N22" i="2"/>
  <c r="E26" i="2"/>
  <c r="M26" i="2"/>
  <c r="U26" i="2"/>
  <c r="G45" i="2"/>
  <c r="O45" i="2"/>
  <c r="Q22" i="2"/>
  <c r="I45" i="2"/>
  <c r="Q16" i="2"/>
  <c r="S45" i="2"/>
  <c r="P21" i="2"/>
  <c r="L45" i="2"/>
  <c r="P9" i="2"/>
  <c r="R12" i="2"/>
  <c r="R14" i="2"/>
  <c r="P17" i="2"/>
  <c r="N19" i="2"/>
  <c r="R20" i="2"/>
  <c r="P22" i="2"/>
  <c r="F26" i="2"/>
  <c r="N26" i="2"/>
  <c r="V26" i="2"/>
  <c r="H45" i="2"/>
  <c r="P45" i="2"/>
  <c r="O26" i="2"/>
  <c r="Q45" i="2"/>
  <c r="N18" i="2"/>
  <c r="K45" i="2"/>
  <c r="P18" i="2"/>
  <c r="T45" i="2"/>
  <c r="Q9" i="2"/>
  <c r="N11" i="2"/>
  <c r="N13" i="2"/>
  <c r="N16" i="2"/>
  <c r="Q17" i="2"/>
  <c r="P19" i="2"/>
  <c r="G26" i="2"/>
  <c r="W26" i="2"/>
  <c r="J45" i="2"/>
  <c r="I26" i="2"/>
  <c r="R11" i="2"/>
  <c r="B26" i="2"/>
  <c r="R9" i="2"/>
  <c r="P11" i="2"/>
  <c r="P13" i="2"/>
  <c r="P16" i="2"/>
  <c r="R17" i="2"/>
  <c r="Q19" i="2"/>
  <c r="R22" i="2"/>
  <c r="H26" i="2"/>
  <c r="P26" i="2"/>
  <c r="X26" i="2"/>
  <c r="N21" i="2"/>
  <c r="C45" i="2"/>
  <c r="N10" i="2"/>
  <c r="J26" i="2"/>
  <c r="Q11" i="2"/>
  <c r="Q13" i="2"/>
  <c r="N15" i="2"/>
  <c r="A26" i="2"/>
  <c r="R16" i="2"/>
  <c r="R26" i="2"/>
</calcChain>
</file>

<file path=xl/sharedStrings.xml><?xml version="1.0" encoding="utf-8"?>
<sst xmlns="http://schemas.openxmlformats.org/spreadsheetml/2006/main" count="576" uniqueCount="191">
  <si>
    <t>***END***</t>
    <phoneticPr fontId="3"/>
  </si>
  <si>
    <t>***END***</t>
  </si>
  <si>
    <t>特定預り</t>
    <phoneticPr fontId="3"/>
  </si>
  <si>
    <t>信用</t>
    <phoneticPr fontId="3"/>
  </si>
  <si>
    <t>東証</t>
    <phoneticPr fontId="3"/>
  </si>
  <si>
    <t>ソフトバンクグループ</t>
    <phoneticPr fontId="3"/>
  </si>
  <si>
    <t>岡三</t>
    <phoneticPr fontId="3"/>
  </si>
  <si>
    <t>東芝</t>
    <phoneticPr fontId="3"/>
  </si>
  <si>
    <t>一般預り</t>
    <phoneticPr fontId="3"/>
  </si>
  <si>
    <t>現物</t>
    <phoneticPr fontId="3"/>
  </si>
  <si>
    <t>ミニストップ</t>
    <phoneticPr fontId="3"/>
  </si>
  <si>
    <t>東電力ＨＤ</t>
    <phoneticPr fontId="3"/>
  </si>
  <si>
    <t>トモニＨＤ</t>
    <phoneticPr fontId="3"/>
  </si>
  <si>
    <t>みずほ</t>
    <phoneticPr fontId="3"/>
  </si>
  <si>
    <t>新生銀</t>
    <phoneticPr fontId="3"/>
  </si>
  <si>
    <t>イオン</t>
    <phoneticPr fontId="3"/>
  </si>
  <si>
    <t>任天堂</t>
    <phoneticPr fontId="3"/>
  </si>
  <si>
    <t>大日印</t>
    <phoneticPr fontId="3"/>
  </si>
  <si>
    <t>トヨタ自</t>
    <phoneticPr fontId="3"/>
  </si>
  <si>
    <t>日東電</t>
    <phoneticPr fontId="3"/>
  </si>
  <si>
    <t>パナソニック</t>
    <phoneticPr fontId="3"/>
  </si>
  <si>
    <t>日立</t>
    <phoneticPr fontId="3"/>
  </si>
  <si>
    <t>Ｍ－ＡｐｐＢａｎｋ</t>
    <phoneticPr fontId="3"/>
  </si>
  <si>
    <t>Ｍ－地盤ネットＨＤ</t>
    <phoneticPr fontId="3"/>
  </si>
  <si>
    <t>ニッキ</t>
    <phoneticPr fontId="3"/>
  </si>
  <si>
    <t>デクセリアルズ</t>
    <phoneticPr fontId="3"/>
  </si>
  <si>
    <t>ＳＢテクノロジー</t>
    <phoneticPr fontId="3"/>
  </si>
  <si>
    <t>ファルコＨＤ</t>
    <phoneticPr fontId="3"/>
  </si>
  <si>
    <t>Ｊ－大木ヘルスケア</t>
    <phoneticPr fontId="3"/>
  </si>
  <si>
    <t>Ｊ－夢みつけ隊</t>
    <phoneticPr fontId="3"/>
  </si>
  <si>
    <t>ドバイ原油先物ブル</t>
    <phoneticPr fontId="3"/>
  </si>
  <si>
    <t>パラジＥＴＦ</t>
    <phoneticPr fontId="3"/>
  </si>
  <si>
    <t>ＮＦ日経レバ</t>
    <phoneticPr fontId="3"/>
  </si>
  <si>
    <t>純金信託</t>
    <phoneticPr fontId="3"/>
  </si>
  <si>
    <t>預り区分</t>
  </si>
  <si>
    <t>商品区分</t>
  </si>
  <si>
    <t>市場</t>
  </si>
  <si>
    <t>約定数量</t>
  </si>
  <si>
    <t>約定日付</t>
    <rPh sb="2" eb="4">
      <t>ヒヅケ</t>
    </rPh>
    <phoneticPr fontId="3"/>
  </si>
  <si>
    <t>可能数量</t>
  </si>
  <si>
    <t>注文中数量</t>
  </si>
  <si>
    <t>評価損益率</t>
  </si>
  <si>
    <t>評価損益額</t>
  </si>
  <si>
    <t>評価金額</t>
  </si>
  <si>
    <t>取得金額</t>
  </si>
  <si>
    <t>取得単価</t>
    <phoneticPr fontId="3"/>
  </si>
  <si>
    <t>参考単価</t>
  </si>
  <si>
    <t>保有数量</t>
  </si>
  <si>
    <t>前日比率</t>
  </si>
  <si>
    <t>前日比</t>
  </si>
  <si>
    <t>前日終値</t>
  </si>
  <si>
    <t>現在値</t>
  </si>
  <si>
    <t>銘柄名</t>
  </si>
  <si>
    <t>銘柄コード</t>
  </si>
  <si>
    <t>下落価格</t>
    <rPh sb="0" eb="2">
      <t>ゲラク</t>
    </rPh>
    <rPh sb="2" eb="4">
      <t>カカク</t>
    </rPh>
    <phoneticPr fontId="3"/>
  </si>
  <si>
    <t>上昇価格</t>
    <rPh sb="0" eb="2">
      <t>ジョウショウ</t>
    </rPh>
    <rPh sb="2" eb="4">
      <t>カカク</t>
    </rPh>
    <phoneticPr fontId="3"/>
  </si>
  <si>
    <t>保有照会</t>
    <rPh sb="0" eb="2">
      <t>ホユウ</t>
    </rPh>
    <rPh sb="2" eb="4">
      <t>ショウカイ</t>
    </rPh>
    <phoneticPr fontId="3"/>
  </si>
  <si>
    <t>変動幅</t>
    <rPh sb="0" eb="3">
      <t>ヘンドウハバ</t>
    </rPh>
    <phoneticPr fontId="3"/>
  </si>
  <si>
    <t>保有情報</t>
    <rPh sb="0" eb="2">
      <t>ホユウ</t>
    </rPh>
    <rPh sb="2" eb="4">
      <t>ジョウホウ</t>
    </rPh>
    <phoneticPr fontId="3"/>
  </si>
  <si>
    <t>可能</t>
    <phoneticPr fontId="3"/>
  </si>
  <si>
    <t>成行</t>
    <phoneticPr fontId="3"/>
  </si>
  <si>
    <t>当日中</t>
    <phoneticPr fontId="3"/>
  </si>
  <si>
    <t>21/12/17 01:38</t>
    <phoneticPr fontId="3"/>
  </si>
  <si>
    <t>ワンショット</t>
    <phoneticPr fontId="3"/>
  </si>
  <si>
    <t>信用返済買</t>
    <phoneticPr fontId="3"/>
  </si>
  <si>
    <t>未約定</t>
    <phoneticPr fontId="3"/>
  </si>
  <si>
    <t>指値</t>
    <phoneticPr fontId="3"/>
  </si>
  <si>
    <t>21/12/17 08:55</t>
    <phoneticPr fontId="3"/>
  </si>
  <si>
    <t>信用新規買</t>
    <phoneticPr fontId="3"/>
  </si>
  <si>
    <t>21/12/17 09:09</t>
    <phoneticPr fontId="3"/>
  </si>
  <si>
    <t>21/12/17 12:37</t>
    <phoneticPr fontId="3"/>
  </si>
  <si>
    <t>株式現物買</t>
    <phoneticPr fontId="3"/>
  </si>
  <si>
    <t>21/12/17 12:38</t>
    <phoneticPr fontId="3"/>
  </si>
  <si>
    <t>不可能</t>
    <phoneticPr fontId="3"/>
  </si>
  <si>
    <t>21/12/17 12:40</t>
    <phoneticPr fontId="3"/>
  </si>
  <si>
    <t>全部約定</t>
    <phoneticPr fontId="3"/>
  </si>
  <si>
    <t>完了</t>
    <phoneticPr fontId="3"/>
  </si>
  <si>
    <t>21/12/17 12:51</t>
    <phoneticPr fontId="3"/>
  </si>
  <si>
    <t>21/12/17 14:32</t>
    <phoneticPr fontId="3"/>
  </si>
  <si>
    <t>信用返済売</t>
    <phoneticPr fontId="3"/>
  </si>
  <si>
    <t>21/12/17 14:34</t>
    <phoneticPr fontId="3"/>
  </si>
  <si>
    <t>23/03/30 09:46</t>
    <phoneticPr fontId="3"/>
  </si>
  <si>
    <t>取消完了</t>
    <phoneticPr fontId="3"/>
  </si>
  <si>
    <t>訂正可能状態</t>
  </si>
  <si>
    <t>取消可能状態</t>
  </si>
  <si>
    <t>注文単価</t>
  </si>
  <si>
    <t>執行条件</t>
  </si>
  <si>
    <t>約定株数</t>
  </si>
  <si>
    <t>未約定株数</t>
  </si>
  <si>
    <t>注文株数</t>
  </si>
  <si>
    <t>有効日付</t>
  </si>
  <si>
    <t>有効期間</t>
  </si>
  <si>
    <t>受付日時</t>
  </si>
  <si>
    <t>手数料プラン</t>
  </si>
  <si>
    <t>平均約定単価</t>
  </si>
  <si>
    <t>売買</t>
  </si>
  <si>
    <t>約定状態</t>
  </si>
  <si>
    <t>注文状態</t>
  </si>
  <si>
    <t>注文番号</t>
    <rPh sb="0" eb="2">
      <t>チュウモン</t>
    </rPh>
    <rPh sb="2" eb="4">
      <t>バンゴウ</t>
    </rPh>
    <phoneticPr fontId="3"/>
  </si>
  <si>
    <t>執行市場</t>
  </si>
  <si>
    <t>注文照会</t>
    <phoneticPr fontId="3"/>
  </si>
  <si>
    <t>注文情報</t>
    <rPh sb="0" eb="2">
      <t>チュウモン</t>
    </rPh>
    <rPh sb="2" eb="4">
      <t>ジョウホウ</t>
    </rPh>
    <phoneticPr fontId="3"/>
  </si>
  <si>
    <t>注文完了時に注文番号を表示するセル。
オプショナル引数にして、指定しない場合は、現行通りの動作</t>
    <phoneticPr fontId="3"/>
  </si>
  <si>
    <t>注文番号表示先セル</t>
    <phoneticPr fontId="3"/>
  </si>
  <si>
    <t>第18引数</t>
    <phoneticPr fontId="3"/>
  </si>
  <si>
    <t>0：表示あり、１：注意画面を表示せず注文をキャンセル
オプショナル引数にして、指定しない場合は、注意画面を表示する</t>
    <phoneticPr fontId="3"/>
  </si>
  <si>
    <t>注意画面省略フラグ</t>
    <rPh sb="0" eb="2">
      <t>チュウイ</t>
    </rPh>
    <rPh sb="2" eb="4">
      <t>ガメン</t>
    </rPh>
    <rPh sb="4" eb="6">
      <t>ショウリャク</t>
    </rPh>
    <phoneticPr fontId="3"/>
  </si>
  <si>
    <t>第17引数</t>
  </si>
  <si>
    <t>注文確認</t>
    <rPh sb="0" eb="2">
      <t>チュウモン</t>
    </rPh>
    <rPh sb="2" eb="4">
      <t>カクニン</t>
    </rPh>
    <phoneticPr fontId="3"/>
  </si>
  <si>
    <t>第6引数</t>
    <rPh sb="0" eb="1">
      <t>ダイ</t>
    </rPh>
    <rPh sb="2" eb="4">
      <t>ヒキスウ</t>
    </rPh>
    <phoneticPr fontId="3"/>
  </si>
  <si>
    <t>第11引数</t>
    <rPh sb="0" eb="1">
      <t>ダイ</t>
    </rPh>
    <rPh sb="3" eb="5">
      <t>ヒキスウ</t>
    </rPh>
    <phoneticPr fontId="3"/>
  </si>
  <si>
    <t>0：表示あり、１：表示無し
オプショナル引数にして、指定しない場合は、現行通りの動作</t>
    <phoneticPr fontId="3"/>
  </si>
  <si>
    <t>注文確認省略フラグ</t>
    <rPh sb="0" eb="2">
      <t>チュウモン</t>
    </rPh>
    <rPh sb="2" eb="4">
      <t>カクニン</t>
    </rPh>
    <rPh sb="4" eb="6">
      <t>ショウリャク</t>
    </rPh>
    <phoneticPr fontId="3"/>
  </si>
  <si>
    <t>第16引数</t>
  </si>
  <si>
    <t>発注単価
（逆指値）</t>
  </si>
  <si>
    <t>第10引数</t>
    <rPh sb="0" eb="1">
      <t>ダイ</t>
    </rPh>
    <rPh sb="3" eb="5">
      <t>ヒキスウ</t>
    </rPh>
    <phoneticPr fontId="3"/>
  </si>
  <si>
    <t>執行条件が逆指値時に達成後指値価格を設定</t>
    <phoneticPr fontId="3"/>
  </si>
  <si>
    <t>第15引数</t>
  </si>
  <si>
    <t>発注条件
（逆指値）</t>
  </si>
  <si>
    <t>第9引数</t>
    <rPh sb="0" eb="1">
      <t>ダイ</t>
    </rPh>
    <rPh sb="2" eb="4">
      <t>ヒキスウ</t>
    </rPh>
    <phoneticPr fontId="3"/>
  </si>
  <si>
    <t>執行条件が逆指値の時は下記を設定。
1：指値、4：引指、6：不成、0：成行、5：引成</t>
    <phoneticPr fontId="3"/>
  </si>
  <si>
    <t>第14引数</t>
  </si>
  <si>
    <t>重複注文防止用のユニークなコード</t>
    <rPh sb="0" eb="2">
      <t>チョウフク</t>
    </rPh>
    <rPh sb="2" eb="4">
      <t>チュウモン</t>
    </rPh>
    <rPh sb="4" eb="6">
      <t>ボウシ</t>
    </rPh>
    <rPh sb="6" eb="7">
      <t>ヨウ</t>
    </rPh>
    <phoneticPr fontId="3"/>
  </si>
  <si>
    <t>発注ID</t>
    <rPh sb="0" eb="2">
      <t>ハッチュウ</t>
    </rPh>
    <phoneticPr fontId="3"/>
  </si>
  <si>
    <r>
      <t>第1</t>
    </r>
    <r>
      <rPr>
        <sz val="11"/>
        <color theme="1"/>
        <rFont val="游ゴシック"/>
        <family val="2"/>
        <charset val="128"/>
        <scheme val="minor"/>
      </rPr>
      <t>3引数</t>
    </r>
    <phoneticPr fontId="3"/>
  </si>
  <si>
    <t>パスワード</t>
  </si>
  <si>
    <t>第4引数</t>
    <rPh sb="0" eb="1">
      <t>ダイ</t>
    </rPh>
    <rPh sb="2" eb="4">
      <t>ヒキスウ</t>
    </rPh>
    <phoneticPr fontId="3"/>
  </si>
  <si>
    <t>第7引数</t>
    <rPh sb="0" eb="1">
      <t>ダイ</t>
    </rPh>
    <rPh sb="2" eb="4">
      <t>ヒキスウ</t>
    </rPh>
    <phoneticPr fontId="3"/>
  </si>
  <si>
    <t>日本株取引パスワード</t>
    <phoneticPr fontId="3"/>
  </si>
  <si>
    <t>第12引数</t>
    <phoneticPr fontId="3"/>
  </si>
  <si>
    <t>注文画面</t>
  </si>
  <si>
    <t>第3引数</t>
    <rPh sb="0" eb="1">
      <t>ダイ</t>
    </rPh>
    <rPh sb="2" eb="4">
      <t>ヒキスウ</t>
    </rPh>
    <phoneticPr fontId="3"/>
  </si>
  <si>
    <t>１：表示無し</t>
    <phoneticPr fontId="3"/>
  </si>
  <si>
    <t>第11引数</t>
  </si>
  <si>
    <t>完了メッセージ</t>
    <phoneticPr fontId="3"/>
  </si>
  <si>
    <t>第2引数</t>
    <rPh sb="0" eb="1">
      <t>ダイ</t>
    </rPh>
    <rPh sb="2" eb="4">
      <t>ヒキスウ</t>
    </rPh>
    <phoneticPr fontId="3"/>
  </si>
  <si>
    <t>第5引数</t>
    <rPh sb="0" eb="1">
      <t>ダイ</t>
    </rPh>
    <rPh sb="2" eb="4">
      <t>ヒキスウ</t>
    </rPh>
    <phoneticPr fontId="3"/>
  </si>
  <si>
    <t>0：表示あり、１：表示無し</t>
  </si>
  <si>
    <t>注文完了</t>
  </si>
  <si>
    <t>第10引数</t>
  </si>
  <si>
    <t>０：特定預り、１：一般預り、２：NISA預り、省略可能、省略時は特定口座開設顧客は特定預り、未開設顧客は一般預り</t>
    <phoneticPr fontId="3"/>
  </si>
  <si>
    <t>第9引数</t>
  </si>
  <si>
    <t>YYYYMMDD、当日指定、今週指定の場合は省略可能</t>
    <rPh sb="9" eb="11">
      <t>トウジツ</t>
    </rPh>
    <rPh sb="11" eb="13">
      <t>シテイ</t>
    </rPh>
    <rPh sb="14" eb="15">
      <t>イマ</t>
    </rPh>
    <rPh sb="15" eb="16">
      <t>シュウ</t>
    </rPh>
    <rPh sb="16" eb="18">
      <t>シテイ</t>
    </rPh>
    <rPh sb="19" eb="21">
      <t>バアイ</t>
    </rPh>
    <rPh sb="22" eb="24">
      <t>ショウリャク</t>
    </rPh>
    <rPh sb="24" eb="26">
      <t>カノウ</t>
    </rPh>
    <phoneticPr fontId="3"/>
  </si>
  <si>
    <t>期間</t>
  </si>
  <si>
    <t>第8引数</t>
  </si>
  <si>
    <t>T：当日のみ有効、W：今週のみ有効、O：指定日付まで有効</t>
    <rPh sb="2" eb="4">
      <t>トウジツ</t>
    </rPh>
    <rPh sb="6" eb="8">
      <t>ユウコウ</t>
    </rPh>
    <rPh sb="11" eb="13">
      <t>コンシュウ</t>
    </rPh>
    <rPh sb="15" eb="17">
      <t>ユウコウ</t>
    </rPh>
    <rPh sb="20" eb="22">
      <t>シテイ</t>
    </rPh>
    <rPh sb="22" eb="24">
      <t>ヒヅケ</t>
    </rPh>
    <rPh sb="26" eb="28">
      <t>ユウコウ</t>
    </rPh>
    <phoneticPr fontId="3"/>
  </si>
  <si>
    <t>T</t>
    <phoneticPr fontId="3"/>
  </si>
  <si>
    <t>期間指定</t>
  </si>
  <si>
    <t>第7引数</t>
  </si>
  <si>
    <t>数量</t>
  </si>
  <si>
    <t>数量を指定</t>
    <rPh sb="0" eb="2">
      <t>スウリョウ</t>
    </rPh>
    <rPh sb="3" eb="5">
      <t>シテイ</t>
    </rPh>
    <phoneticPr fontId="3"/>
  </si>
  <si>
    <t>第6引数</t>
  </si>
  <si>
    <t>単価</t>
  </si>
  <si>
    <t>成行の場合は0を指定、逆指値の場合は発火条件価格を指定</t>
    <phoneticPr fontId="3"/>
  </si>
  <si>
    <t>第5引数</t>
  </si>
  <si>
    <t>1：指値、2：寄指、4：引指、6：不成、0：成行、3：寄成、5：引成、7：逆指値</t>
    <phoneticPr fontId="3"/>
  </si>
  <si>
    <t>第4引数</t>
  </si>
  <si>
    <t>１：売、3：買</t>
    <rPh sb="2" eb="3">
      <t>ウ</t>
    </rPh>
    <rPh sb="6" eb="7">
      <t>カ</t>
    </rPh>
    <phoneticPr fontId="3"/>
  </si>
  <si>
    <t>売買区分</t>
  </si>
  <si>
    <t>第3引数</t>
  </si>
  <si>
    <t>取消ID</t>
    <rPh sb="0" eb="2">
      <t>トリケシ</t>
    </rPh>
    <phoneticPr fontId="3"/>
  </si>
  <si>
    <t>訂正ID</t>
    <rPh sb="0" eb="2">
      <t>テイセイ</t>
    </rPh>
    <phoneticPr fontId="3"/>
  </si>
  <si>
    <t>第8引数</t>
    <rPh sb="0" eb="1">
      <t>ダイ</t>
    </rPh>
    <rPh sb="2" eb="4">
      <t>ヒキスウ</t>
    </rPh>
    <phoneticPr fontId="3"/>
  </si>
  <si>
    <t>市場は以下のように指定
　東証：東証またはT
　名証：名証またはN
　福証：福証またはF
　札証：札証またはS
省略時は優先市場へ発注</t>
    <rPh sb="0" eb="2">
      <t>シジョウ</t>
    </rPh>
    <rPh sb="3" eb="5">
      <t>イカ</t>
    </rPh>
    <rPh sb="9" eb="11">
      <t>シテイ</t>
    </rPh>
    <rPh sb="13" eb="15">
      <t>トウショウ</t>
    </rPh>
    <rPh sb="16" eb="18">
      <t>トウショウ</t>
    </rPh>
    <rPh sb="24" eb="26">
      <t>メイショウ</t>
    </rPh>
    <rPh sb="27" eb="29">
      <t>メイショウ</t>
    </rPh>
    <rPh sb="35" eb="36">
      <t>フク</t>
    </rPh>
    <rPh sb="36" eb="37">
      <t>ショウ</t>
    </rPh>
    <rPh sb="38" eb="39">
      <t>フク</t>
    </rPh>
    <rPh sb="39" eb="40">
      <t>ショウ</t>
    </rPh>
    <rPh sb="46" eb="47">
      <t>サツ</t>
    </rPh>
    <rPh sb="47" eb="48">
      <t>ショウ</t>
    </rPh>
    <rPh sb="49" eb="50">
      <t>サツ</t>
    </rPh>
    <rPh sb="50" eb="51">
      <t>ショウ</t>
    </rPh>
    <rPh sb="56" eb="58">
      <t>ショウリャク</t>
    </rPh>
    <rPh sb="58" eb="59">
      <t>ジ</t>
    </rPh>
    <rPh sb="60" eb="62">
      <t>ユウセン</t>
    </rPh>
    <rPh sb="62" eb="64">
      <t>シジョウ</t>
    </rPh>
    <rPh sb="65" eb="67">
      <t>ハッチュウ</t>
    </rPh>
    <phoneticPr fontId="3"/>
  </si>
  <si>
    <t>東証</t>
  </si>
  <si>
    <t>市場コード</t>
  </si>
  <si>
    <t>第2引数</t>
  </si>
  <si>
    <t>成行</t>
  </si>
  <si>
    <t>第1引数</t>
    <rPh sb="0" eb="1">
      <t>ダイ</t>
    </rPh>
    <rPh sb="2" eb="4">
      <t>ヒキスウ</t>
    </rPh>
    <phoneticPr fontId="3"/>
  </si>
  <si>
    <t>第1引数</t>
  </si>
  <si>
    <t>買気配</t>
  </si>
  <si>
    <t>価格</t>
  </si>
  <si>
    <t>売気配</t>
  </si>
  <si>
    <t>出来高</t>
  </si>
  <si>
    <t>取消</t>
    <rPh sb="0" eb="2">
      <t>トリケシ</t>
    </rPh>
    <phoneticPr fontId="3"/>
  </si>
  <si>
    <t>訂正</t>
    <rPh sb="0" eb="2">
      <t>テイセイ</t>
    </rPh>
    <phoneticPr fontId="3"/>
  </si>
  <si>
    <t>注文</t>
    <rPh sb="0" eb="2">
      <t>チュウモン</t>
    </rPh>
    <phoneticPr fontId="3"/>
  </si>
  <si>
    <t>出来高</t>
    <phoneticPr fontId="3"/>
  </si>
  <si>
    <t>買</t>
    <phoneticPr fontId="3"/>
  </si>
  <si>
    <t>強度</t>
    <phoneticPr fontId="3"/>
  </si>
  <si>
    <t>売</t>
    <phoneticPr fontId="3"/>
  </si>
  <si>
    <t>前日終値</t>
    <phoneticPr fontId="3"/>
  </si>
  <si>
    <t>&lt;-注文関数の書かれてるセル</t>
    <rPh sb="2" eb="4">
      <t>チュウモン</t>
    </rPh>
    <rPh sb="4" eb="6">
      <t>カンスウ</t>
    </rPh>
    <rPh sb="7" eb="8">
      <t>カ</t>
    </rPh>
    <phoneticPr fontId="3"/>
  </si>
  <si>
    <t>前日比（率）</t>
    <phoneticPr fontId="3"/>
  </si>
  <si>
    <t>現在値</t>
    <phoneticPr fontId="3"/>
  </si>
  <si>
    <t>現物注文取消</t>
    <rPh sb="4" eb="6">
      <t>トリケ</t>
    </rPh>
    <phoneticPr fontId="3"/>
  </si>
  <si>
    <t>現物注文訂正</t>
    <rPh sb="4" eb="6">
      <t>テイセイ</t>
    </rPh>
    <phoneticPr fontId="3"/>
  </si>
  <si>
    <t>現物注文</t>
    <phoneticPr fontId="3"/>
  </si>
  <si>
    <t>demo</t>
    <phoneticPr fontId="1"/>
  </si>
  <si>
    <t>***END***</t>
    <phoneticPr fontId="1"/>
  </si>
  <si>
    <t>23/04/01 03:33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</si>
</sst>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;&quot;△ &quot;#,##0.0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color indexed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777777"/>
        <bgColor indexed="64"/>
      </patternFill>
    </fill>
    <fill>
      <patternFill patternType="solid">
        <fgColor rgb="FFCC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22"/>
      </left>
      <right/>
      <top/>
      <bottom/>
      <diagonal/>
    </border>
    <border>
      <left style="thin">
        <color indexed="23"/>
      </left>
      <right style="thin">
        <color indexed="22"/>
      </right>
      <top style="thin">
        <color indexed="23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2"/>
      </bottom>
      <diagonal/>
    </border>
    <border>
      <left style="thin">
        <color indexed="22"/>
      </left>
      <right style="thin">
        <color indexed="23"/>
      </right>
      <top style="thin">
        <color indexed="23"/>
      </top>
      <bottom style="thin">
        <color indexed="22"/>
      </bottom>
      <diagonal/>
    </border>
    <border>
      <left style="thin">
        <color indexed="23"/>
      </left>
      <right/>
      <top style="thin">
        <color indexed="23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2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23"/>
      </left>
      <right style="thin">
        <color indexed="22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2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2"/>
      </right>
      <top style="thin">
        <color indexed="22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2"/>
      </top>
      <bottom style="thin">
        <color indexed="23"/>
      </bottom>
      <diagonal/>
    </border>
    <border>
      <left style="thin">
        <color indexed="22"/>
      </left>
      <right style="thin">
        <color indexed="23"/>
      </right>
      <top style="thin">
        <color indexed="22"/>
      </top>
      <bottom style="thin">
        <color indexed="23"/>
      </bottom>
      <diagonal/>
    </border>
    <border>
      <left style="thin">
        <color indexed="23"/>
      </left>
      <right/>
      <top style="thin">
        <color indexed="22"/>
      </top>
      <bottom style="thin">
        <color indexed="23"/>
      </bottom>
      <diagonal/>
    </border>
    <border>
      <left style="thin">
        <color indexed="23"/>
      </left>
      <right style="thin">
        <color indexed="22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2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2" fillId="0" borderId="0" xfId="1">
      <alignment vertical="center"/>
    </xf>
    <xf numFmtId="10" fontId="2" fillId="0" borderId="0" xfId="1" applyNumberFormat="1">
      <alignment vertical="center"/>
    </xf>
    <xf numFmtId="3" fontId="2" fillId="0" borderId="0" xfId="1" applyNumberFormat="1">
      <alignment vertical="center"/>
    </xf>
    <xf numFmtId="4" fontId="2" fillId="0" borderId="0" xfId="1" applyNumberFormat="1">
      <alignment vertical="center"/>
    </xf>
    <xf numFmtId="0" fontId="2" fillId="0" borderId="1" xfId="1" applyBorder="1">
      <alignment vertical="center"/>
    </xf>
    <xf numFmtId="0" fontId="2" fillId="0" borderId="2" xfId="1" applyBorder="1">
      <alignment vertical="center"/>
    </xf>
    <xf numFmtId="10" fontId="2" fillId="0" borderId="2" xfId="1" applyNumberFormat="1" applyBorder="1">
      <alignment vertical="center"/>
    </xf>
    <xf numFmtId="3" fontId="2" fillId="0" borderId="2" xfId="1" applyNumberFormat="1" applyBorder="1">
      <alignment vertical="center"/>
    </xf>
    <xf numFmtId="0" fontId="2" fillId="0" borderId="3" xfId="1" applyBorder="1">
      <alignment vertical="center"/>
    </xf>
    <xf numFmtId="0" fontId="2" fillId="0" borderId="4" xfId="1" applyBorder="1">
      <alignment vertical="center"/>
    </xf>
    <xf numFmtId="0" fontId="2" fillId="0" borderId="5" xfId="1" applyBorder="1">
      <alignment vertical="center"/>
    </xf>
    <xf numFmtId="0" fontId="2" fillId="0" borderId="6" xfId="1" applyBorder="1">
      <alignment vertical="center"/>
    </xf>
    <xf numFmtId="10" fontId="2" fillId="0" borderId="6" xfId="1" applyNumberFormat="1" applyBorder="1">
      <alignment vertical="center"/>
    </xf>
    <xf numFmtId="3" fontId="2" fillId="0" borderId="6" xfId="1" applyNumberFormat="1" applyBorder="1">
      <alignment vertical="center"/>
    </xf>
    <xf numFmtId="0" fontId="2" fillId="0" borderId="7" xfId="1" applyBorder="1">
      <alignment vertical="center"/>
    </xf>
    <xf numFmtId="0" fontId="2" fillId="0" borderId="8" xfId="1" applyBorder="1">
      <alignment vertical="center"/>
    </xf>
    <xf numFmtId="0" fontId="2" fillId="0" borderId="9" xfId="1" applyBorder="1">
      <alignment vertical="center"/>
    </xf>
    <xf numFmtId="0" fontId="2" fillId="0" borderId="10" xfId="1" applyBorder="1">
      <alignment vertical="center"/>
    </xf>
    <xf numFmtId="3" fontId="2" fillId="0" borderId="10" xfId="1" applyNumberFormat="1" applyBorder="1">
      <alignment vertical="center"/>
    </xf>
    <xf numFmtId="10" fontId="2" fillId="0" borderId="10" xfId="1" applyNumberFormat="1" applyBorder="1">
      <alignment vertical="center"/>
    </xf>
    <xf numFmtId="3" fontId="2" fillId="0" borderId="10" xfId="1" applyNumberFormat="1" applyBorder="1" applyAlignment="1">
      <alignment horizontal="right" vertical="center"/>
    </xf>
    <xf numFmtId="3" fontId="0" fillId="0" borderId="10" xfId="2" applyNumberFormat="1" applyFont="1" applyBorder="1" applyAlignment="1">
      <alignment vertical="center"/>
    </xf>
    <xf numFmtId="0" fontId="2" fillId="0" borderId="11" xfId="1" applyBorder="1">
      <alignment vertical="center"/>
    </xf>
    <xf numFmtId="0" fontId="2" fillId="0" borderId="12" xfId="1" applyBorder="1">
      <alignment vertical="center"/>
    </xf>
    <xf numFmtId="0" fontId="2" fillId="0" borderId="13" xfId="1" applyBorder="1" applyAlignment="1">
      <alignment horizontal="center" vertical="center"/>
    </xf>
    <xf numFmtId="0" fontId="2" fillId="0" borderId="14" xfId="1" applyBorder="1" applyAlignment="1">
      <alignment horizontal="center" vertical="center"/>
    </xf>
    <xf numFmtId="0" fontId="2" fillId="0" borderId="15" xfId="1" applyBorder="1" applyAlignment="1">
      <alignment horizontal="center" vertical="center"/>
    </xf>
    <xf numFmtId="0" fontId="2" fillId="0" borderId="16" xfId="1" applyBorder="1" applyAlignment="1">
      <alignment horizontal="center" vertical="center"/>
    </xf>
    <xf numFmtId="9" fontId="2" fillId="3" borderId="19" xfId="1" applyNumberFormat="1" applyFill="1" applyBorder="1" applyAlignment="1">
      <alignment horizontal="center" vertical="center"/>
    </xf>
    <xf numFmtId="0" fontId="2" fillId="2" borderId="20" xfId="1" applyFill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4" fillId="0" borderId="0" xfId="1" applyFont="1">
      <alignment vertical="center"/>
    </xf>
    <xf numFmtId="56" fontId="2" fillId="0" borderId="2" xfId="1" applyNumberFormat="1" applyBorder="1">
      <alignment vertical="center"/>
    </xf>
    <xf numFmtId="0" fontId="2" fillId="0" borderId="21" xfId="1" applyBorder="1">
      <alignment vertical="center"/>
    </xf>
    <xf numFmtId="56" fontId="2" fillId="0" borderId="6" xfId="1" applyNumberFormat="1" applyBorder="1">
      <alignment vertical="center"/>
    </xf>
    <xf numFmtId="0" fontId="2" fillId="0" borderId="22" xfId="1" applyBorder="1">
      <alignment vertical="center"/>
    </xf>
    <xf numFmtId="56" fontId="2" fillId="0" borderId="10" xfId="1" applyNumberFormat="1" applyBorder="1">
      <alignment vertical="center"/>
    </xf>
    <xf numFmtId="0" fontId="2" fillId="0" borderId="23" xfId="1" applyBorder="1">
      <alignment vertical="center"/>
    </xf>
    <xf numFmtId="0" fontId="2" fillId="0" borderId="19" xfId="1" applyBorder="1" applyAlignment="1">
      <alignment horizontal="center" vertical="center"/>
    </xf>
    <xf numFmtId="0" fontId="2" fillId="0" borderId="24" xfId="1" applyBorder="1" applyAlignment="1">
      <alignment horizontal="center" vertical="center"/>
    </xf>
    <xf numFmtId="176" fontId="5" fillId="0" borderId="0" xfId="1" applyNumberFormat="1" applyFont="1" applyAlignment="1">
      <alignment horizontal="center" vertical="center" shrinkToFit="1"/>
    </xf>
    <xf numFmtId="177" fontId="5" fillId="0" borderId="0" xfId="1" applyNumberFormat="1" applyFont="1" applyAlignment="1">
      <alignment horizontal="center" vertical="center" shrinkToFit="1"/>
    </xf>
    <xf numFmtId="176" fontId="5" fillId="0" borderId="0" xfId="1" applyNumberFormat="1" applyFont="1" applyAlignment="1">
      <alignment vertical="center" shrinkToFit="1"/>
    </xf>
    <xf numFmtId="0" fontId="2" fillId="0" borderId="25" xfId="1" applyBorder="1">
      <alignment vertical="center"/>
    </xf>
    <xf numFmtId="49" fontId="2" fillId="0" borderId="1" xfId="1" applyNumberFormat="1" applyBorder="1" applyAlignment="1">
      <alignment vertical="center" wrapText="1"/>
    </xf>
    <xf numFmtId="0" fontId="2" fillId="0" borderId="26" xfId="1" applyBorder="1">
      <alignment vertical="center"/>
    </xf>
    <xf numFmtId="176" fontId="5" fillId="4" borderId="27" xfId="1" applyNumberFormat="1" applyFont="1" applyFill="1" applyBorder="1" applyAlignment="1">
      <alignment horizontal="center" vertical="center" shrinkToFit="1"/>
    </xf>
    <xf numFmtId="177" fontId="5" fillId="4" borderId="28" xfId="1" applyNumberFormat="1" applyFont="1" applyFill="1" applyBorder="1" applyAlignment="1">
      <alignment horizontal="center" vertical="center" shrinkToFit="1"/>
    </xf>
    <xf numFmtId="176" fontId="5" fillId="4" borderId="29" xfId="1" applyNumberFormat="1" applyFont="1" applyFill="1" applyBorder="1" applyAlignment="1">
      <alignment horizontal="center" vertical="center" shrinkToFit="1"/>
    </xf>
    <xf numFmtId="0" fontId="2" fillId="0" borderId="31" xfId="1" applyBorder="1">
      <alignment vertical="center"/>
    </xf>
    <xf numFmtId="0" fontId="2" fillId="0" borderId="32" xfId="1" applyBorder="1">
      <alignment vertical="center"/>
    </xf>
    <xf numFmtId="0" fontId="2" fillId="0" borderId="33" xfId="1" applyBorder="1">
      <alignment vertical="center"/>
    </xf>
    <xf numFmtId="0" fontId="2" fillId="0" borderId="34" xfId="1" applyBorder="1">
      <alignment vertical="center"/>
    </xf>
    <xf numFmtId="49" fontId="2" fillId="0" borderId="35" xfId="1" applyNumberFormat="1" applyBorder="1" applyAlignment="1">
      <alignment vertical="center" wrapText="1"/>
    </xf>
    <xf numFmtId="0" fontId="2" fillId="3" borderId="33" xfId="1" applyFill="1" applyBorder="1" applyAlignment="1">
      <alignment horizontal="right" vertical="center"/>
    </xf>
    <xf numFmtId="0" fontId="2" fillId="0" borderId="36" xfId="1" applyBorder="1">
      <alignment vertical="center"/>
    </xf>
    <xf numFmtId="176" fontId="5" fillId="4" borderId="37" xfId="1" applyNumberFormat="1" applyFont="1" applyFill="1" applyBorder="1" applyAlignment="1">
      <alignment horizontal="center" vertical="center" shrinkToFit="1"/>
    </xf>
    <xf numFmtId="177" fontId="5" fillId="4" borderId="38" xfId="1" applyNumberFormat="1" applyFont="1" applyFill="1" applyBorder="1" applyAlignment="1">
      <alignment horizontal="center" vertical="center" shrinkToFit="1"/>
    </xf>
    <xf numFmtId="176" fontId="5" fillId="4" borderId="39" xfId="1" applyNumberFormat="1" applyFont="1" applyFill="1" applyBorder="1" applyAlignment="1">
      <alignment horizontal="center" vertical="center" shrinkToFit="1"/>
    </xf>
    <xf numFmtId="0" fontId="2" fillId="0" borderId="41" xfId="1" applyBorder="1">
      <alignment vertical="center"/>
    </xf>
    <xf numFmtId="49" fontId="2" fillId="0" borderId="5" xfId="1" applyNumberFormat="1" applyBorder="1" applyAlignment="1">
      <alignment vertical="center" wrapText="1"/>
    </xf>
    <xf numFmtId="0" fontId="2" fillId="5" borderId="6" xfId="1" applyFill="1" applyBorder="1" applyAlignment="1">
      <alignment horizontal="right" vertical="center"/>
    </xf>
    <xf numFmtId="0" fontId="2" fillId="0" borderId="42" xfId="1" applyBorder="1">
      <alignment vertical="center"/>
    </xf>
    <xf numFmtId="0" fontId="2" fillId="0" borderId="43" xfId="1" applyBorder="1">
      <alignment vertical="center"/>
    </xf>
    <xf numFmtId="0" fontId="2" fillId="0" borderId="44" xfId="1" applyBorder="1">
      <alignment vertical="center"/>
    </xf>
    <xf numFmtId="0" fontId="2" fillId="0" borderId="45" xfId="1" applyBorder="1">
      <alignment vertical="center"/>
    </xf>
    <xf numFmtId="0" fontId="2" fillId="0" borderId="46" xfId="1" applyBorder="1">
      <alignment vertical="center"/>
    </xf>
    <xf numFmtId="49" fontId="2" fillId="0" borderId="5" xfId="1" applyNumberFormat="1" applyBorder="1">
      <alignment vertical="center"/>
    </xf>
    <xf numFmtId="0" fontId="2" fillId="3" borderId="6" xfId="1" applyFill="1" applyBorder="1" applyAlignment="1">
      <alignment horizontal="right" vertical="center"/>
    </xf>
    <xf numFmtId="176" fontId="5" fillId="4" borderId="47" xfId="1" applyNumberFormat="1" applyFont="1" applyFill="1" applyBorder="1" applyAlignment="1">
      <alignment horizontal="center" vertical="center" shrinkToFit="1"/>
    </xf>
    <xf numFmtId="177" fontId="5" fillId="4" borderId="48" xfId="1" applyNumberFormat="1" applyFont="1" applyFill="1" applyBorder="1" applyAlignment="1">
      <alignment horizontal="center" vertical="center" shrinkToFit="1"/>
    </xf>
    <xf numFmtId="176" fontId="5" fillId="4" borderId="49" xfId="1" applyNumberFormat="1" applyFont="1" applyFill="1" applyBorder="1" applyAlignment="1">
      <alignment horizontal="center" vertical="center" shrinkToFit="1"/>
    </xf>
    <xf numFmtId="0" fontId="2" fillId="3" borderId="41" xfId="1" applyFill="1" applyBorder="1">
      <alignment vertical="center"/>
    </xf>
    <xf numFmtId="176" fontId="5" fillId="4" borderId="28" xfId="1" applyNumberFormat="1" applyFont="1" applyFill="1" applyBorder="1" applyAlignment="1">
      <alignment horizontal="center" vertical="center" shrinkToFit="1"/>
    </xf>
    <xf numFmtId="0" fontId="2" fillId="3" borderId="51" xfId="1" applyFill="1" applyBorder="1">
      <alignment vertical="center"/>
    </xf>
    <xf numFmtId="49" fontId="2" fillId="0" borderId="9" xfId="1" applyNumberFormat="1" applyBorder="1">
      <alignment vertical="center"/>
    </xf>
    <xf numFmtId="0" fontId="2" fillId="3" borderId="10" xfId="1" applyFill="1" applyBorder="1" applyAlignment="1">
      <alignment horizontal="right" vertical="center"/>
    </xf>
    <xf numFmtId="0" fontId="5" fillId="4" borderId="52" xfId="1" applyFont="1" applyFill="1" applyBorder="1" applyAlignment="1">
      <alignment horizontal="center" vertical="center" shrinkToFit="1"/>
    </xf>
    <xf numFmtId="0" fontId="5" fillId="4" borderId="53" xfId="1" applyFont="1" applyFill="1" applyBorder="1" applyAlignment="1">
      <alignment horizontal="center" vertical="center" shrinkToFit="1"/>
    </xf>
    <xf numFmtId="0" fontId="5" fillId="4" borderId="54" xfId="1" applyFont="1" applyFill="1" applyBorder="1" applyAlignment="1">
      <alignment horizontal="center" vertical="center" shrinkToFit="1"/>
    </xf>
    <xf numFmtId="0" fontId="5" fillId="4" borderId="55" xfId="1" applyFont="1" applyFill="1" applyBorder="1" applyAlignment="1">
      <alignment horizontal="center" vertical="center" shrinkToFit="1"/>
    </xf>
    <xf numFmtId="9" fontId="5" fillId="4" borderId="56" xfId="1" applyNumberFormat="1" applyFont="1" applyFill="1" applyBorder="1" applyAlignment="1">
      <alignment horizontal="center" vertical="center" shrinkToFit="1"/>
    </xf>
    <xf numFmtId="10" fontId="5" fillId="4" borderId="58" xfId="1" applyNumberFormat="1" applyFont="1" applyFill="1" applyBorder="1" applyAlignment="1">
      <alignment horizontal="center" vertical="center" shrinkToFit="1"/>
    </xf>
    <xf numFmtId="176" fontId="5" fillId="4" borderId="59" xfId="1" applyNumberFormat="1" applyFont="1" applyFill="1" applyBorder="1" applyAlignment="1">
      <alignment vertical="center" shrinkToFit="1"/>
    </xf>
    <xf numFmtId="0" fontId="5" fillId="4" borderId="58" xfId="1" applyFont="1" applyFill="1" applyBorder="1" applyAlignment="1">
      <alignment horizontal="center" vertical="center" shrinkToFit="1"/>
    </xf>
    <xf numFmtId="0" fontId="5" fillId="4" borderId="37" xfId="1" applyFont="1" applyFill="1" applyBorder="1" applyAlignment="1">
      <alignment horizontal="center" vertical="center" shrinkToFit="1"/>
    </xf>
    <xf numFmtId="0" fontId="5" fillId="4" borderId="39" xfId="1" applyFont="1" applyFill="1" applyBorder="1" applyAlignment="1">
      <alignment horizontal="center" vertical="center" shrinkToFit="1"/>
    </xf>
    <xf numFmtId="177" fontId="5" fillId="4" borderId="40" xfId="1" applyNumberFormat="1" applyFont="1" applyFill="1" applyBorder="1" applyAlignment="1">
      <alignment horizontal="right" vertical="center" shrinkToFit="1"/>
    </xf>
    <xf numFmtId="49" fontId="2" fillId="0" borderId="0" xfId="1" applyNumberFormat="1">
      <alignment vertical="center"/>
    </xf>
    <xf numFmtId="0" fontId="2" fillId="0" borderId="60" xfId="1" applyBorder="1">
      <alignment vertical="center"/>
    </xf>
    <xf numFmtId="0" fontId="5" fillId="4" borderId="37" xfId="1" applyFont="1" applyFill="1" applyBorder="1" applyAlignment="1">
      <alignment horizontal="left" vertical="center" shrinkToFit="1"/>
    </xf>
    <xf numFmtId="0" fontId="5" fillId="4" borderId="38" xfId="1" applyFont="1" applyFill="1" applyBorder="1" applyAlignment="1">
      <alignment horizontal="right" vertical="center" shrinkToFit="1"/>
    </xf>
    <xf numFmtId="177" fontId="5" fillId="4" borderId="40" xfId="1" applyNumberFormat="1" applyFont="1" applyFill="1" applyBorder="1" applyAlignment="1">
      <alignment vertical="center" shrinkToFit="1"/>
    </xf>
    <xf numFmtId="0" fontId="2" fillId="0" borderId="2" xfId="1" applyBorder="1" applyAlignment="1">
      <alignment horizontal="right" vertical="center" wrapText="1"/>
    </xf>
    <xf numFmtId="0" fontId="5" fillId="4" borderId="54" xfId="1" applyFont="1" applyFill="1" applyBorder="1" applyAlignment="1">
      <alignment horizontal="center" vertical="center" shrinkToFit="1"/>
    </xf>
    <xf numFmtId="0" fontId="5" fillId="4" borderId="53" xfId="1" applyFont="1" applyFill="1" applyBorder="1" applyAlignment="1">
      <alignment horizontal="center" vertical="center" shrinkToFit="1"/>
    </xf>
    <xf numFmtId="0" fontId="5" fillId="4" borderId="52" xfId="1" applyFont="1" applyFill="1" applyBorder="1" applyAlignment="1">
      <alignment horizontal="center" vertical="center" shrinkToFit="1"/>
    </xf>
    <xf numFmtId="0" fontId="5" fillId="4" borderId="38" xfId="1" applyFont="1" applyFill="1" applyBorder="1" applyAlignment="1">
      <alignment horizontal="center" vertical="center" shrinkToFit="1"/>
    </xf>
    <xf numFmtId="0" fontId="5" fillId="4" borderId="57" xfId="1" applyFont="1" applyFill="1" applyBorder="1" applyAlignment="1">
      <alignment horizontal="center" vertical="center" shrinkToFit="1"/>
    </xf>
    <xf numFmtId="0" fontId="5" fillId="4" borderId="55" xfId="1" applyFont="1" applyFill="1" applyBorder="1" applyAlignment="1">
      <alignment horizontal="center" vertical="center" shrinkToFit="1"/>
    </xf>
    <xf numFmtId="0" fontId="5" fillId="4" borderId="29" xfId="1" applyFont="1" applyFill="1" applyBorder="1" applyAlignment="1">
      <alignment horizontal="center" vertical="center" shrinkToFit="1"/>
    </xf>
    <xf numFmtId="0" fontId="5" fillId="4" borderId="30" xfId="1" applyFont="1" applyFill="1" applyBorder="1" applyAlignment="1">
      <alignment horizontal="center" vertical="center" shrinkToFit="1"/>
    </xf>
    <xf numFmtId="176" fontId="5" fillId="4" borderId="49" xfId="1" applyNumberFormat="1" applyFont="1" applyFill="1" applyBorder="1" applyAlignment="1">
      <alignment vertical="center" shrinkToFit="1"/>
    </xf>
    <xf numFmtId="176" fontId="5" fillId="4" borderId="50" xfId="1" applyNumberFormat="1" applyFont="1" applyFill="1" applyBorder="1" applyAlignment="1">
      <alignment vertical="center" shrinkToFit="1"/>
    </xf>
    <xf numFmtId="176" fontId="5" fillId="4" borderId="39" xfId="1" applyNumberFormat="1" applyFont="1" applyFill="1" applyBorder="1" applyAlignment="1">
      <alignment vertical="center" shrinkToFit="1"/>
    </xf>
    <xf numFmtId="176" fontId="5" fillId="4" borderId="40" xfId="1" applyNumberFormat="1" applyFont="1" applyFill="1" applyBorder="1" applyAlignment="1">
      <alignment vertical="center" shrinkToFit="1"/>
    </xf>
    <xf numFmtId="20" fontId="2" fillId="2" borderId="20" xfId="1" applyNumberFormat="1" applyFill="1" applyBorder="1" applyAlignment="1">
      <alignment horizontal="center" vertical="center"/>
    </xf>
    <xf numFmtId="20" fontId="2" fillId="2" borderId="18" xfId="1" applyNumberFormat="1" applyFill="1" applyBorder="1" applyAlignment="1">
      <alignment horizontal="center" vertical="center"/>
    </xf>
    <xf numFmtId="20" fontId="2" fillId="2" borderId="17" xfId="1" applyNumberFormat="1" applyFill="1" applyBorder="1" applyAlignment="1">
      <alignment horizontal="center" vertical="center"/>
    </xf>
    <xf numFmtId="0" fontId="2" fillId="0" borderId="18" xfId="1" applyBorder="1" applyAlignment="1">
      <alignment horizontal="center" vertical="center"/>
    </xf>
    <xf numFmtId="0" fontId="2" fillId="0" borderId="17" xfId="1" applyBorder="1" applyAlignment="1">
      <alignment horizontal="center" vertical="center"/>
    </xf>
    <xf numFmtId="0" fontId="2" fillId="2" borderId="20" xfId="1" applyFill="1" applyBorder="1" applyAlignment="1">
      <alignment horizontal="center" vertical="center"/>
    </xf>
    <xf numFmtId="0" fontId="2" fillId="2" borderId="18" xfId="1" applyFill="1" applyBorder="1" applyAlignment="1">
      <alignment horizontal="center" vertical="center"/>
    </xf>
    <xf numFmtId="0" fontId="2" fillId="2" borderId="17" xfId="1" applyFill="1" applyBorder="1" applyAlignment="1">
      <alignment horizontal="center" vertical="center"/>
    </xf>
    <xf numFmtId="0" fontId="2" fillId="2" borderId="19" xfId="1" applyFill="1" applyBorder="1" applyAlignment="1">
      <alignment horizontal="center" vertical="center"/>
    </xf>
    <xf numFmtId="176" fontId="5" fillId="4" borderId="29" xfId="1" applyNumberFormat="1" applyFont="1" applyFill="1" applyBorder="1" applyAlignment="1">
      <alignment vertical="center" shrinkToFit="1"/>
    </xf>
    <xf numFmtId="176" fontId="5" fillId="4" borderId="30" xfId="1" applyNumberFormat="1" applyFont="1" applyFill="1" applyBorder="1" applyAlignment="1">
      <alignment vertical="center" shrinkToFit="1"/>
    </xf>
  </cellXfs>
  <cellStyles count="3">
    <cellStyle name="パーセント 2" xfId="2" xr:uid="{926E2D31-A52C-42F8-B506-070163871EB9}"/>
    <cellStyle name="標準" xfId="0" builtinId="0"/>
    <cellStyle name="標準 2" xfId="1" xr:uid="{B51B15A4-F7ED-4D22-B46E-977FEF89DEC4}"/>
  </cellStyles>
  <dxfs count="102"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 t="e">
        <v>#N/A</v>
        <stp/>
        <stp>QUOTE</stp>
        <stp>8609</stp>
        <stp/>
        <stp>市場</stp>
        <tr r="O1" s="2"/>
      </tp>
    </main>
    <main first="oson2.rtdserver2">
      <tp t="e">
        <v>#N/A</v>
        <stp/>
        <stp>注文管理画面</stp>
        <stp>=ORDQUERY("4",A28,A29)</stp>
        <tr r="A26" s="2"/>
      </tp>
      <tp t="e">
        <v>#N/A</v>
        <stp/>
        <stp>注文管理画面</stp>
        <stp>=ORDQUERY("4",B28,B29)</stp>
        <tr r="B26" s="2"/>
      </tp>
      <tp t="e">
        <v>#N/A</v>
        <stp/>
        <stp>注文管理画面</stp>
        <stp>=ORDQUERY("4",C28,C29)</stp>
        <tr r="C26" s="2"/>
      </tp>
      <tp t="e">
        <v>#N/A</v>
        <stp/>
        <stp>注文管理画面</stp>
        <stp>=ORDQUERY("4",D28,D29)</stp>
        <tr r="D26" s="2"/>
      </tp>
      <tp t="e">
        <v>#N/A</v>
        <stp/>
        <stp>注文管理画面</stp>
        <stp>=ORDQUERY("4",E28,E29)</stp>
        <tr r="E26" s="2"/>
      </tp>
      <tp t="e">
        <v>#N/A</v>
        <stp/>
        <stp>注文管理画面</stp>
        <stp>=ORDQUERY("4",F28,F29)</stp>
        <tr r="F26" s="2"/>
      </tp>
      <tp t="e">
        <v>#N/A</v>
        <stp/>
        <stp>注文管理画面</stp>
        <stp>=ORDQUERY("4",G28,G29)</stp>
        <tr r="G26" s="2"/>
      </tp>
      <tp t="e">
        <v>#N/A</v>
        <stp/>
        <stp>注文管理画面</stp>
        <stp>=ORDQUERY("4",H28,H29)</stp>
        <tr r="H26" s="2"/>
      </tp>
      <tp t="e">
        <v>#N/A</v>
        <stp/>
        <stp>注文管理画面</stp>
        <stp>=ORDQUERY("4",I28,I29)</stp>
        <tr r="I26" s="2"/>
      </tp>
      <tp t="e">
        <v>#N/A</v>
        <stp/>
        <stp>注文管理画面</stp>
        <stp>=ORDQUERY("4",J28,J29)</stp>
        <tr r="J26" s="2"/>
      </tp>
      <tp t="e">
        <v>#N/A</v>
        <stp/>
        <stp>注文管理画面</stp>
        <stp>=ORDQUERY("4",K28,K29)</stp>
        <tr r="K26" s="2"/>
      </tp>
      <tp t="e">
        <v>#N/A</v>
        <stp/>
        <stp>注文管理画面</stp>
        <stp>=ORDQUERY("4",L28,L29)</stp>
        <tr r="L26" s="2"/>
      </tp>
      <tp t="e">
        <v>#N/A</v>
        <stp/>
        <stp>注文管理画面</stp>
        <stp>=ORDQUERY("4",M28,M29)</stp>
        <tr r="M26" s="2"/>
      </tp>
      <tp t="e">
        <v>#N/A</v>
        <stp/>
        <stp>注文管理画面</stp>
        <stp>=ORDQUERY("4",N28,N29)</stp>
        <tr r="N26" s="2"/>
      </tp>
      <tp t="e">
        <v>#N/A</v>
        <stp/>
        <stp>注文管理画面</stp>
        <stp>=ORDQUERY("4",O28,O29)</stp>
        <tr r="O26" s="2"/>
      </tp>
      <tp t="e">
        <v>#N/A</v>
        <stp/>
        <stp>注文管理画面</stp>
        <stp>=ORDQUERY("4",P28,P29)</stp>
        <tr r="P26" s="2"/>
      </tp>
      <tp t="e">
        <v>#N/A</v>
        <stp/>
        <stp>注文管理画面</stp>
        <stp>=ORDQUERY("4",Q28,Q29)</stp>
        <tr r="Q26" s="2"/>
      </tp>
      <tp t="e">
        <v>#N/A</v>
        <stp/>
        <stp>注文管理画面</stp>
        <stp>=ORDQUERY("4",R28,R29)</stp>
        <tr r="R26" s="2"/>
      </tp>
      <tp t="e">
        <v>#N/A</v>
        <stp/>
        <stp>注文管理画面</stp>
        <stp>=ORDQUERY("4",S28,S29)</stp>
        <tr r="S26" s="2"/>
      </tp>
      <tp t="e">
        <v>#N/A</v>
        <stp/>
        <stp>注文管理画面</stp>
        <stp>=ORDQUERY("4",T28,T29)</stp>
        <tr r="T26" s="2"/>
      </tp>
      <tp t="e">
        <v>#N/A</v>
        <stp/>
        <stp>注文管理画面</stp>
        <stp>=ORDQUERY("4",U28,U29)</stp>
        <tr r="U26" s="2"/>
      </tp>
      <tp t="e">
        <v>#N/A</v>
        <stp/>
        <stp>注文管理画面</stp>
        <stp>=ORDQUERY("4",V28,V29)</stp>
        <tr r="V26" s="2"/>
      </tp>
      <tp t="e">
        <v>#N/A</v>
        <stp/>
        <stp>注文管理画面</stp>
        <stp>=ORDQUERY("4",W28,W29)</stp>
        <tr r="W26" s="2"/>
      </tp>
      <tp t="e">
        <v>#N/A</v>
        <stp/>
        <stp>注文管理画面</stp>
        <stp>=ORDQUERY("4",X28,X29)</stp>
        <tr r="X26" s="2"/>
      </tp>
      <tp t="e">
        <v>#N/A</v>
        <stp/>
        <stp>注文管理画面</stp>
        <stp>=POSITION("","0",C47,C48)</stp>
        <tr r="C45" s="2"/>
      </tp>
      <tp t="e">
        <v>#N/A</v>
        <stp/>
        <stp>注文管理画面</stp>
        <stp>=POSITION("","0",D47,D48)</stp>
        <tr r="D45" s="2"/>
      </tp>
      <tp t="e">
        <v>#N/A</v>
        <stp/>
        <stp>注文管理画面</stp>
        <stp>=POSITION("","0",E47,E48)</stp>
        <tr r="E45" s="2"/>
      </tp>
      <tp t="e">
        <v>#N/A</v>
        <stp/>
        <stp>注文管理画面</stp>
        <stp>=POSITION("","0",F47,F48)</stp>
        <tr r="F45" s="2"/>
      </tp>
      <tp t="e">
        <v>#N/A</v>
        <stp/>
        <stp>注文管理画面</stp>
        <stp>=POSITION("","0",G47,G48)</stp>
        <tr r="G45" s="2"/>
      </tp>
      <tp t="e">
        <v>#N/A</v>
        <stp/>
        <stp>注文管理画面</stp>
        <stp>=POSITION("","0",H47,H48)</stp>
        <tr r="H45" s="2"/>
      </tp>
      <tp t="e">
        <v>#N/A</v>
        <stp/>
        <stp>注文管理画面</stp>
        <stp>=POSITION("","0",I47,I48)</stp>
        <tr r="I45" s="2"/>
      </tp>
      <tp t="e">
        <v>#N/A</v>
        <stp/>
        <stp>注文管理画面</stp>
        <stp>=POSITION("","0",J47,J48)</stp>
        <tr r="J45" s="2"/>
      </tp>
      <tp t="e">
        <v>#N/A</v>
        <stp/>
        <stp>注文管理画面</stp>
        <stp>=POSITION("","0",K47,K48)</stp>
        <tr r="K45" s="2"/>
      </tp>
      <tp t="e">
        <v>#N/A</v>
        <stp/>
        <stp>注文管理画面</stp>
        <stp>=POSITION("","0",L47,L48)</stp>
        <tr r="L45" s="2"/>
      </tp>
      <tp t="e">
        <v>#N/A</v>
        <stp/>
        <stp>注文管理画面</stp>
        <stp>=POSITION("","0",M47,M48)</stp>
        <tr r="M45" s="2"/>
      </tp>
      <tp t="e">
        <v>#N/A</v>
        <stp/>
        <stp>注文管理画面</stp>
        <stp>=POSITION("","0",N47,N48)</stp>
        <tr r="N45" s="2"/>
      </tp>
      <tp t="e">
        <v>#N/A</v>
        <stp/>
        <stp>注文管理画面</stp>
        <stp>=POSITION("","0",O47,O48)</stp>
        <tr r="O45" s="2"/>
      </tp>
      <tp t="e">
        <v>#N/A</v>
        <stp/>
        <stp>注文管理画面</stp>
        <stp>=POSITION("","0",P47,P48)</stp>
        <tr r="P45" s="2"/>
      </tp>
      <tp t="e">
        <v>#N/A</v>
        <stp/>
        <stp>注文管理画面</stp>
        <stp>=POSITION("","0",Q47,Q48)</stp>
        <tr r="Q45" s="2"/>
      </tp>
      <tp t="e">
        <v>#N/A</v>
        <stp/>
        <stp>注文管理画面</stp>
        <stp>=POSITION("","0",R47,R48)</stp>
        <tr r="R45" s="2"/>
      </tp>
      <tp t="e">
        <v>#N/A</v>
        <stp/>
        <stp>注文管理画面</stp>
        <stp>=POSITION("","0",S47,S48)</stp>
        <tr r="S45" s="2"/>
      </tp>
      <tp t="e">
        <v>#N/A</v>
        <stp/>
        <stp>注文管理画面</stp>
        <stp>=POSITION("","0",T47,T48)</stp>
        <tr r="T45" s="2"/>
      </tp>
      <tp t="e">
        <v>#N/A</v>
        <stp/>
        <stp>注文管理画面</stp>
        <stp>=POSITION("","0",U47,U48)</stp>
        <tr r="U45" s="2"/>
      </tp>
      <tp t="e">
        <v>#N/A</v>
        <stp/>
        <stp>注文管理画面</stp>
        <stp>=POSITION("","0",V47,V48)</stp>
        <tr r="V45" s="2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volatileDependencies" Target="volatileDependencies.xml"/></Relationships>
</file>

<file path=xl/ctrlProps/ctrlProp1.xml><?xml version="1.0" encoding="utf-8"?>
<formControlPr xmlns="http://schemas.microsoft.com/office/spreadsheetml/2009/9/main" objectType="Spin" dx="16" fmlaLink="$C$18" max="1000" min="1" page="10" val="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76200</xdr:rowOff>
        </xdr:from>
        <xdr:to>
          <xdr:col>3</xdr:col>
          <xdr:colOff>781050</xdr:colOff>
          <xdr:row>3</xdr:row>
          <xdr:rowOff>114300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3</xdr:col>
      <xdr:colOff>1008530</xdr:colOff>
      <xdr:row>0</xdr:row>
      <xdr:rowOff>156882</xdr:rowOff>
    </xdr:from>
    <xdr:to>
      <xdr:col>4</xdr:col>
      <xdr:colOff>11206</xdr:colOff>
      <xdr:row>3</xdr:row>
      <xdr:rowOff>89648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513480" y="156882"/>
          <a:ext cx="12326" cy="42806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ja-JP" altLang="en-US">
              <a:effectLst/>
            </a:rPr>
            <a:t>発注</a:t>
          </a:r>
          <a:r>
            <a:rPr lang="en-US" altLang="ja-JP">
              <a:effectLst/>
            </a:rPr>
            <a:t>ID</a:t>
          </a:r>
          <a:r>
            <a:rPr lang="ja-JP" altLang="en-US">
              <a:effectLst/>
            </a:rPr>
            <a:t>は、スピンボタン</a:t>
          </a:r>
          <a:r>
            <a:rPr lang="en-US" altLang="ja-JP">
              <a:effectLst/>
            </a:rPr>
            <a:t>(</a:t>
          </a:r>
          <a:r>
            <a:rPr lang="ja-JP" altLang="en-US">
              <a:effectLst/>
            </a:rPr>
            <a:t>左</a:t>
          </a:r>
          <a:r>
            <a:rPr lang="en-US" altLang="ja-JP">
              <a:effectLst/>
            </a:rPr>
            <a:t>)</a:t>
          </a:r>
          <a:r>
            <a:rPr lang="ja-JP" altLang="en-US">
              <a:effectLst/>
            </a:rPr>
            <a:t>から変更可能。</a:t>
          </a:r>
          <a:br>
            <a:rPr lang="en-US" altLang="ja-JP">
              <a:effectLst/>
            </a:rPr>
          </a:br>
          <a:r>
            <a:rPr lang="ja-JP" altLang="en-US">
              <a:effectLst/>
            </a:rPr>
            <a:t>水色のセルは、注文訂正・取消の引数としても使用。</a:t>
          </a:r>
          <a:endParaRPr lang="ja-JP" altLang="ja-JP"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Program%20Files%20(x86)\Okasan%20Online%20Securities%20Co.,Ltd\&#23713;&#19977;RSS\AddIn\&#23713;&#19977;RSS.xla" TargetMode="External"/><Relationship Id="rId1" Type="http://schemas.openxmlformats.org/officeDocument/2006/relationships/externalLinkPath" Target="file:///C:\Program%20Files%20(x86)\Okasan%20Online%20Securities%20Co.,Ltd\&#23713;&#19977;RSS\AddIn\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Sheet2"/>
      <sheetName val="Sheet3"/>
    </sheetNames>
    <definedNames>
      <definedName name="BOARD"/>
      <definedName name="NEWORDER"/>
      <definedName name="ordercancel"/>
      <definedName name="ORDQUERY"/>
      <definedName name="POSITION"/>
      <definedName name="QUOTE"/>
      <definedName name="Replaceorder"/>
    </definedNames>
    <sheetDataSet>
      <sheetData sheetId="0"/>
      <sheetData sheetId="1"/>
      <sheetData sheetId="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026ED-8510-4BA2-9A63-D4B7C6F3F5B0}">
  <dimension ref="A1"/>
  <sheetViews>
    <sheetView workbookViewId="0"/>
  </sheetViews>
  <sheetFormatPr defaultRowHeight="18" x14ac:dyDescent="0.55000000000000004"/>
  <sheetData/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03213-4FC6-46BD-B605-55FD7D275234}">
  <sheetPr codeName="Sheet9"/>
  <dimension ref="A1:X144"/>
  <sheetViews>
    <sheetView showGridLines="0" tabSelected="1" zoomScale="75" zoomScaleNormal="75" workbookViewId="0">
      <selection activeCell="F23" sqref="F23"/>
    </sheetView>
  </sheetViews>
  <sheetFormatPr defaultColWidth="8.25" defaultRowHeight="13" x14ac:dyDescent="0.55000000000000004"/>
  <cols>
    <col min="1" max="1" width="8.25" style="1"/>
    <col min="2" max="2" width="17.33203125" style="1" customWidth="1"/>
    <col min="3" max="3" width="8.33203125" style="1" customWidth="1"/>
    <col min="4" max="4" width="60.08203125" style="1" customWidth="1"/>
    <col min="5" max="5" width="8.5" style="1" customWidth="1"/>
    <col min="6" max="6" width="8.25" style="1"/>
    <col min="7" max="7" width="14.58203125" style="1" customWidth="1"/>
    <col min="8" max="8" width="8.25" style="1"/>
    <col min="9" max="9" width="7.25" style="1" customWidth="1"/>
    <col min="10" max="10" width="8.25" style="1"/>
    <col min="11" max="11" width="14.58203125" style="1" customWidth="1"/>
    <col min="12" max="12" width="9.9140625" style="1" customWidth="1"/>
    <col min="13" max="13" width="12" style="1" customWidth="1"/>
    <col min="14" max="14" width="8.25" style="1"/>
    <col min="15" max="15" width="14" style="1" customWidth="1"/>
    <col min="16" max="16" width="8.25" style="1"/>
    <col min="17" max="17" width="9.75" style="1" customWidth="1"/>
    <col min="18" max="18" width="8.25" style="1"/>
    <col min="19" max="19" width="9.83203125" style="1" customWidth="1"/>
    <col min="20" max="23" width="8.25" style="1"/>
    <col min="24" max="24" width="9.83203125" style="1" customWidth="1"/>
    <col min="25" max="16384" width="8.25" style="1"/>
  </cols>
  <sheetData>
    <row r="1" spans="1:18" x14ac:dyDescent="0.55000000000000004">
      <c r="A1" s="32" t="s">
        <v>187</v>
      </c>
      <c r="F1" s="32" t="s">
        <v>186</v>
      </c>
      <c r="J1" s="32" t="s">
        <v>185</v>
      </c>
      <c r="N1" s="80">
        <f>C6</f>
        <v>8609</v>
      </c>
      <c r="O1" s="81" t="e">
        <f>[1]!QUOTE(N1,"","市場")</f>
        <v>#VALUE!</v>
      </c>
      <c r="P1" s="95" t="e">
        <f>[1]!QUOTE(N1,O1,"銘柄名")</f>
        <v>#VALUE!</v>
      </c>
      <c r="Q1" s="96"/>
      <c r="R1" s="97"/>
    </row>
    <row r="2" spans="1:18" ht="13.5" thickBot="1" x14ac:dyDescent="0.6">
      <c r="N2" s="87" t="s">
        <v>184</v>
      </c>
      <c r="O2" s="93" t="e">
        <f>[1]!QUOTE(N1,O1,"現在値")</f>
        <v>#VALUE!</v>
      </c>
      <c r="P2" s="87" t="s">
        <v>183</v>
      </c>
      <c r="Q2" s="92" t="e">
        <f>[1]!QUOTE(N1,O1,"前日比")</f>
        <v>#VALUE!</v>
      </c>
      <c r="R2" s="91" t="e">
        <f>"("&amp;[1]!QUOTE(N1,O1,"前日比率")&amp;")"</f>
        <v>#VALUE!</v>
      </c>
    </row>
    <row r="3" spans="1:18" ht="13.5" thickBot="1" x14ac:dyDescent="0.6">
      <c r="A3" s="90" t="str">
        <f>[1]!NEWORDER(C6,C7,C8,C9,C10,C11,C12,C13,C14,C15,C16,C17,C18,C19,C20,C21,C22,C23)</f>
        <v/>
      </c>
      <c r="B3" s="89" t="s">
        <v>182</v>
      </c>
      <c r="F3" s="90" t="str">
        <f>[1]!Replaceorder(H6,C9,C10,C11,C15,C16,C17,H7,C19,C20,C21)</f>
        <v/>
      </c>
      <c r="G3" s="89" t="s">
        <v>182</v>
      </c>
      <c r="J3" s="90" t="str">
        <f>[1]!ordercancel(L6,C15,C16,C17,L7,C21)</f>
        <v/>
      </c>
      <c r="K3" s="89" t="s">
        <v>182</v>
      </c>
      <c r="N3" s="87" t="s">
        <v>181</v>
      </c>
      <c r="O3" s="88" t="e">
        <f>[1]!QUOTE(N1,O1,"前日終値")</f>
        <v>#VALUE!</v>
      </c>
      <c r="P3" s="87" t="s">
        <v>180</v>
      </c>
      <c r="Q3" s="98" t="s">
        <v>179</v>
      </c>
      <c r="R3" s="86" t="s">
        <v>178</v>
      </c>
    </row>
    <row r="4" spans="1:18" x14ac:dyDescent="0.55000000000000004">
      <c r="N4" s="85" t="s">
        <v>177</v>
      </c>
      <c r="O4" s="84" t="e">
        <f>[1]!QUOTE(N1,O1,"出来高")</f>
        <v>#VALUE!</v>
      </c>
      <c r="P4" s="83" t="e">
        <f>1-R4</f>
        <v>#VALUE!</v>
      </c>
      <c r="Q4" s="99"/>
      <c r="R4" s="82" t="e">
        <f>[1]!QUOTE(N1,O1,"買付強度")</f>
        <v>#VALUE!</v>
      </c>
    </row>
    <row r="5" spans="1:18" x14ac:dyDescent="0.55000000000000004">
      <c r="A5" s="107" t="s">
        <v>176</v>
      </c>
      <c r="B5" s="108"/>
      <c r="C5" s="108"/>
      <c r="D5" s="109"/>
      <c r="F5" s="107" t="s">
        <v>175</v>
      </c>
      <c r="G5" s="110"/>
      <c r="H5" s="111"/>
      <c r="J5" s="107" t="s">
        <v>174</v>
      </c>
      <c r="K5" s="110"/>
      <c r="L5" s="111"/>
      <c r="N5" s="95" t="s">
        <v>173</v>
      </c>
      <c r="O5" s="100"/>
      <c r="P5" s="80" t="s">
        <v>172</v>
      </c>
      <c r="Q5" s="79" t="s">
        <v>171</v>
      </c>
      <c r="R5" s="78" t="s">
        <v>170</v>
      </c>
    </row>
    <row r="6" spans="1:18" x14ac:dyDescent="0.55000000000000004">
      <c r="A6" s="38" t="s">
        <v>169</v>
      </c>
      <c r="B6" s="18" t="s">
        <v>53</v>
      </c>
      <c r="C6" s="77">
        <v>8609</v>
      </c>
      <c r="D6" s="76"/>
      <c r="F6" s="24" t="s">
        <v>168</v>
      </c>
      <c r="G6" s="18" t="s">
        <v>98</v>
      </c>
      <c r="H6" s="75"/>
      <c r="J6" s="24" t="s">
        <v>168</v>
      </c>
      <c r="K6" s="18" t="s">
        <v>98</v>
      </c>
      <c r="L6" s="75"/>
      <c r="N6" s="101"/>
      <c r="O6" s="102"/>
      <c r="P6" s="49" t="e">
        <f>[1]!BOARD(N1,O1,"成行売気配数量")</f>
        <v>#VALUE!</v>
      </c>
      <c r="Q6" s="74" t="s">
        <v>167</v>
      </c>
      <c r="R6" s="47" t="e">
        <f>[1]!BOARD(N1,O1,"成行買気配数量")</f>
        <v>#VALUE!</v>
      </c>
    </row>
    <row r="7" spans="1:18" ht="78" x14ac:dyDescent="0.55000000000000004">
      <c r="A7" s="36" t="s">
        <v>166</v>
      </c>
      <c r="B7" s="12" t="s">
        <v>165</v>
      </c>
      <c r="C7" s="69" t="s">
        <v>164</v>
      </c>
      <c r="D7" s="61" t="s">
        <v>163</v>
      </c>
      <c r="F7" s="16" t="s">
        <v>162</v>
      </c>
      <c r="G7" s="12" t="s">
        <v>161</v>
      </c>
      <c r="H7" s="73"/>
      <c r="J7" s="16" t="s">
        <v>136</v>
      </c>
      <c r="K7" s="12" t="s">
        <v>160</v>
      </c>
      <c r="L7" s="73"/>
      <c r="N7" s="103" t="e">
        <f>[1]!BOARD(N1,O1,"出来高-2")</f>
        <v>#VALUE!</v>
      </c>
      <c r="O7" s="104"/>
      <c r="P7" s="72" t="e">
        <f>[1]!BOARD(N1,O1,"売気配数量-2")</f>
        <v>#VALUE!</v>
      </c>
      <c r="Q7" s="71" t="e">
        <f>[1]!BOARD(N1,O1,"気配値-2")</f>
        <v>#VALUE!</v>
      </c>
      <c r="R7" s="70" t="e">
        <f>[1]!BOARD(N1,O1,"買気配数量-2")</f>
        <v>#VALUE!</v>
      </c>
    </row>
    <row r="8" spans="1:18" x14ac:dyDescent="0.55000000000000004">
      <c r="A8" s="36" t="s">
        <v>159</v>
      </c>
      <c r="B8" s="12" t="s">
        <v>158</v>
      </c>
      <c r="C8" s="69">
        <v>3</v>
      </c>
      <c r="D8" s="68" t="s">
        <v>157</v>
      </c>
      <c r="F8" s="16"/>
      <c r="G8" s="12"/>
      <c r="H8" s="60"/>
      <c r="J8" s="53"/>
      <c r="K8" s="52"/>
      <c r="L8" s="51"/>
      <c r="N8" s="105" t="e">
        <f>[1]!BOARD(N1,O1,"出来高-1")</f>
        <v>#VALUE!</v>
      </c>
      <c r="O8" s="106"/>
      <c r="P8" s="59" t="e">
        <f>[1]!BOARD(N1,O1,"売気配数量-1")</f>
        <v>#VALUE!</v>
      </c>
      <c r="Q8" s="58" t="e">
        <f>[1]!BOARD(N1,O1,"気配値-1")</f>
        <v>#VALUE!</v>
      </c>
      <c r="R8" s="57" t="e">
        <f>[1]!BOARD(N1,O1,"買気配数量-1")</f>
        <v>#VALUE!</v>
      </c>
    </row>
    <row r="9" spans="1:18" x14ac:dyDescent="0.55000000000000004">
      <c r="A9" s="36" t="s">
        <v>156</v>
      </c>
      <c r="B9" s="12" t="s">
        <v>86</v>
      </c>
      <c r="C9" s="62">
        <v>1</v>
      </c>
      <c r="D9" s="68" t="s">
        <v>155</v>
      </c>
      <c r="F9" s="16" t="s">
        <v>135</v>
      </c>
      <c r="G9" s="12" t="s">
        <v>86</v>
      </c>
      <c r="H9" s="60">
        <f>C9</f>
        <v>1</v>
      </c>
      <c r="J9" s="50"/>
      <c r="K9" s="67"/>
      <c r="L9" s="66"/>
      <c r="N9" s="105" t="e">
        <f>[1]!BOARD(N1,O1,"出来高0")</f>
        <v>#VALUE!</v>
      </c>
      <c r="O9" s="106"/>
      <c r="P9" s="59" t="e">
        <f>[1]!BOARD(N1,O1,"売気配数量0")</f>
        <v>#VALUE!</v>
      </c>
      <c r="Q9" s="58" t="e">
        <f>[1]!BOARD(N1,O1,"気配値0")</f>
        <v>#VALUE!</v>
      </c>
      <c r="R9" s="57" t="e">
        <f>[1]!BOARD(N1,O1,"買気配数量0")</f>
        <v>#VALUE!</v>
      </c>
    </row>
    <row r="10" spans="1:18" x14ac:dyDescent="0.55000000000000004">
      <c r="A10" s="36" t="s">
        <v>154</v>
      </c>
      <c r="B10" s="12" t="s">
        <v>152</v>
      </c>
      <c r="C10" s="62">
        <v>400</v>
      </c>
      <c r="D10" s="68" t="s">
        <v>153</v>
      </c>
      <c r="F10" s="16" t="s">
        <v>131</v>
      </c>
      <c r="G10" s="12" t="s">
        <v>152</v>
      </c>
      <c r="H10" s="60">
        <f>C10</f>
        <v>400</v>
      </c>
      <c r="J10" s="50"/>
      <c r="K10" s="67"/>
      <c r="L10" s="66"/>
      <c r="N10" s="105" t="e">
        <f>[1]!BOARD(N1,O1,"出来高1")</f>
        <v>#VALUE!</v>
      </c>
      <c r="O10" s="106"/>
      <c r="P10" s="59" t="e">
        <f>[1]!BOARD(N1,O1,"売気配数量1")</f>
        <v>#VALUE!</v>
      </c>
      <c r="Q10" s="58" t="e">
        <f>[1]!BOARD(N1,O1,"気配値1")</f>
        <v>#VALUE!</v>
      </c>
      <c r="R10" s="57" t="e">
        <f>[1]!BOARD(N1,O1,"買気配数量1")</f>
        <v>#VALUE!</v>
      </c>
    </row>
    <row r="11" spans="1:18" x14ac:dyDescent="0.55000000000000004">
      <c r="A11" s="36" t="s">
        <v>151</v>
      </c>
      <c r="B11" s="12" t="s">
        <v>149</v>
      </c>
      <c r="C11" s="62">
        <v>100</v>
      </c>
      <c r="D11" s="68" t="s">
        <v>150</v>
      </c>
      <c r="F11" s="16" t="s">
        <v>126</v>
      </c>
      <c r="G11" s="12" t="s">
        <v>149</v>
      </c>
      <c r="H11" s="60">
        <f>C11</f>
        <v>100</v>
      </c>
      <c r="J11" s="50"/>
      <c r="K11" s="67"/>
      <c r="L11" s="66"/>
      <c r="N11" s="105" t="e">
        <f>[1]!BOARD(N1,O1,"出来高2")</f>
        <v>#VALUE!</v>
      </c>
      <c r="O11" s="106"/>
      <c r="P11" s="59" t="e">
        <f>[1]!BOARD(N1,O1,"売気配数量2")</f>
        <v>#VALUE!</v>
      </c>
      <c r="Q11" s="58" t="e">
        <f>[1]!BOARD(N1,O1,"気配値2")</f>
        <v>#VALUE!</v>
      </c>
      <c r="R11" s="57" t="e">
        <f>[1]!BOARD(N1,O1,"買気配数量2")</f>
        <v>#VALUE!</v>
      </c>
    </row>
    <row r="12" spans="1:18" x14ac:dyDescent="0.55000000000000004">
      <c r="A12" s="36" t="s">
        <v>148</v>
      </c>
      <c r="B12" s="12" t="s">
        <v>147</v>
      </c>
      <c r="C12" s="69" t="s">
        <v>146</v>
      </c>
      <c r="D12" s="68" t="s">
        <v>145</v>
      </c>
      <c r="F12" s="53"/>
      <c r="G12" s="52"/>
      <c r="H12" s="51"/>
      <c r="J12" s="50"/>
      <c r="K12" s="67"/>
      <c r="L12" s="66"/>
      <c r="N12" s="105" t="e">
        <f>[1]!BOARD(N1,O1,"出来高3")</f>
        <v>#VALUE!</v>
      </c>
      <c r="O12" s="106"/>
      <c r="P12" s="59" t="e">
        <f>[1]!BOARD(N1,O1,"売気配数量3")</f>
        <v>#VALUE!</v>
      </c>
      <c r="Q12" s="58" t="e">
        <f>[1]!BOARD(N1,O1,"気配値3")</f>
        <v>#VALUE!</v>
      </c>
      <c r="R12" s="57" t="e">
        <f>[1]!BOARD(N1,O1,"買気配数量3")</f>
        <v>#VALUE!</v>
      </c>
    </row>
    <row r="13" spans="1:18" x14ac:dyDescent="0.55000000000000004">
      <c r="A13" s="36" t="s">
        <v>144</v>
      </c>
      <c r="B13" s="12" t="s">
        <v>143</v>
      </c>
      <c r="C13" s="69"/>
      <c r="D13" s="68" t="s">
        <v>142</v>
      </c>
      <c r="F13" s="50"/>
      <c r="G13" s="67"/>
      <c r="H13" s="66"/>
      <c r="J13" s="50"/>
      <c r="K13" s="67"/>
      <c r="L13" s="66"/>
      <c r="N13" s="105" t="e">
        <f>[1]!BOARD(N1,O1,"出来高4")</f>
        <v>#VALUE!</v>
      </c>
      <c r="O13" s="106"/>
      <c r="P13" s="59" t="e">
        <f>[1]!BOARD(N1,O1,"売気配数量4")</f>
        <v>#VALUE!</v>
      </c>
      <c r="Q13" s="58" t="e">
        <f>[1]!BOARD(N1,O1,"気配値4")</f>
        <v>#VALUE!</v>
      </c>
      <c r="R13" s="57" t="e">
        <f>[1]!BOARD(N1,O1,"買気配数量4")</f>
        <v>#VALUE!</v>
      </c>
    </row>
    <row r="14" spans="1:18" ht="26" x14ac:dyDescent="0.55000000000000004">
      <c r="A14" s="36" t="s">
        <v>141</v>
      </c>
      <c r="B14" s="12" t="s">
        <v>34</v>
      </c>
      <c r="C14" s="69">
        <v>0</v>
      </c>
      <c r="D14" s="61" t="s">
        <v>140</v>
      </c>
      <c r="F14" s="65"/>
      <c r="G14" s="64"/>
      <c r="H14" s="63"/>
      <c r="J14" s="65"/>
      <c r="K14" s="64"/>
      <c r="L14" s="63"/>
      <c r="N14" s="105" t="e">
        <f>[1]!BOARD(N1,O1,"出来高5")</f>
        <v>#VALUE!</v>
      </c>
      <c r="O14" s="106"/>
      <c r="P14" s="59" t="e">
        <f>[1]!BOARD(N1,O1,"売気配数量5")</f>
        <v>#VALUE!</v>
      </c>
      <c r="Q14" s="58" t="e">
        <f>[1]!BOARD(N1,O1,"気配値5")</f>
        <v>#VALUE!</v>
      </c>
      <c r="R14" s="57" t="e">
        <f>[1]!BOARD(N1,O1,"買気配数量5")</f>
        <v>#VALUE!</v>
      </c>
    </row>
    <row r="15" spans="1:18" x14ac:dyDescent="0.55000000000000004">
      <c r="A15" s="36" t="s">
        <v>139</v>
      </c>
      <c r="B15" s="12" t="s">
        <v>138</v>
      </c>
      <c r="C15" s="62">
        <v>0</v>
      </c>
      <c r="D15" s="68" t="s">
        <v>137</v>
      </c>
      <c r="F15" s="16" t="s">
        <v>136</v>
      </c>
      <c r="G15" s="12" t="s">
        <v>134</v>
      </c>
      <c r="H15" s="60">
        <f>C15</f>
        <v>0</v>
      </c>
      <c r="J15" s="16" t="s">
        <v>135</v>
      </c>
      <c r="K15" s="12" t="s">
        <v>134</v>
      </c>
      <c r="L15" s="60">
        <f>C15</f>
        <v>0</v>
      </c>
      <c r="N15" s="105" t="e">
        <f>[1]!BOARD(N1,O1,"出来高6")</f>
        <v>#VALUE!</v>
      </c>
      <c r="O15" s="106"/>
      <c r="P15" s="59" t="e">
        <f>[1]!BOARD(N1,O1,"売気配数量6")</f>
        <v>#VALUE!</v>
      </c>
      <c r="Q15" s="58" t="e">
        <f>[1]!BOARD(N1,O1,"気配値6")</f>
        <v>#VALUE!</v>
      </c>
      <c r="R15" s="57" t="e">
        <f>[1]!BOARD(N1,O1,"買気配数量6")</f>
        <v>#VALUE!</v>
      </c>
    </row>
    <row r="16" spans="1:18" x14ac:dyDescent="0.55000000000000004">
      <c r="A16" s="36" t="s">
        <v>133</v>
      </c>
      <c r="B16" s="12" t="s">
        <v>130</v>
      </c>
      <c r="C16" s="62">
        <v>1</v>
      </c>
      <c r="D16" s="68" t="s">
        <v>132</v>
      </c>
      <c r="F16" s="16" t="s">
        <v>109</v>
      </c>
      <c r="G16" s="12" t="s">
        <v>130</v>
      </c>
      <c r="H16" s="60">
        <f>C16</f>
        <v>1</v>
      </c>
      <c r="J16" s="16" t="s">
        <v>131</v>
      </c>
      <c r="K16" s="12" t="s">
        <v>130</v>
      </c>
      <c r="L16" s="60">
        <f>C16</f>
        <v>1</v>
      </c>
      <c r="N16" s="105" t="e">
        <f>[1]!BOARD(N1,O1,"出来高7")</f>
        <v>#VALUE!</v>
      </c>
      <c r="O16" s="106"/>
      <c r="P16" s="59" t="e">
        <f>[1]!BOARD(N1,O1,"売気配数量7")</f>
        <v>#VALUE!</v>
      </c>
      <c r="Q16" s="58" t="e">
        <f>[1]!BOARD(N1,O1,"気配値7")</f>
        <v>#VALUE!</v>
      </c>
      <c r="R16" s="57" t="e">
        <f>[1]!BOARD(N1,O1,"買気配数量7")</f>
        <v>#VALUE!</v>
      </c>
    </row>
    <row r="17" spans="1:24" x14ac:dyDescent="0.55000000000000004">
      <c r="A17" s="36" t="s">
        <v>129</v>
      </c>
      <c r="B17" s="12" t="s">
        <v>125</v>
      </c>
      <c r="C17" s="62" t="s">
        <v>188</v>
      </c>
      <c r="D17" s="68" t="s">
        <v>128</v>
      </c>
      <c r="F17" s="16" t="s">
        <v>127</v>
      </c>
      <c r="G17" s="12" t="s">
        <v>125</v>
      </c>
      <c r="H17" s="60" t="str">
        <f>C17</f>
        <v>demo</v>
      </c>
      <c r="J17" s="16" t="s">
        <v>126</v>
      </c>
      <c r="K17" s="12" t="s">
        <v>125</v>
      </c>
      <c r="L17" s="60" t="str">
        <f>C17</f>
        <v>demo</v>
      </c>
      <c r="N17" s="105" t="e">
        <f>[1]!BOARD(N1,O1,"出来高8")</f>
        <v>#VALUE!</v>
      </c>
      <c r="O17" s="106"/>
      <c r="P17" s="59" t="e">
        <f>[1]!BOARD(N1,O1,"売気配数量8")</f>
        <v>#VALUE!</v>
      </c>
      <c r="Q17" s="58" t="e">
        <f>[1]!BOARD(N1,O1,"気配値8")</f>
        <v>#VALUE!</v>
      </c>
      <c r="R17" s="57" t="e">
        <f>[1]!BOARD(N1,O1,"買気配数量8")</f>
        <v>#VALUE!</v>
      </c>
    </row>
    <row r="18" spans="1:24" ht="18" x14ac:dyDescent="0.55000000000000004">
      <c r="A18" s="36" t="s">
        <v>124</v>
      </c>
      <c r="B18" s="12" t="s">
        <v>123</v>
      </c>
      <c r="C18" s="69">
        <v>6</v>
      </c>
      <c r="D18" s="68" t="s">
        <v>122</v>
      </c>
      <c r="F18" s="16"/>
      <c r="G18" s="12"/>
      <c r="H18" s="60"/>
      <c r="J18" s="53"/>
      <c r="K18" s="52"/>
      <c r="L18" s="51"/>
      <c r="N18" s="105" t="e">
        <f>[1]!BOARD(N1,O1,"出来高9")</f>
        <v>#VALUE!</v>
      </c>
      <c r="O18" s="106"/>
      <c r="P18" s="59" t="e">
        <f>[1]!BOARD(N1,O1,"売気配数量9")</f>
        <v>#VALUE!</v>
      </c>
      <c r="Q18" s="58" t="e">
        <f>[1]!BOARD(N1,O1,"気配値9")</f>
        <v>#VALUE!</v>
      </c>
      <c r="R18" s="57" t="e">
        <f>[1]!BOARD(N1,O1,"買気配数量9")</f>
        <v>#VALUE!</v>
      </c>
    </row>
    <row r="19" spans="1:24" ht="26" x14ac:dyDescent="0.55000000000000004">
      <c r="A19" s="36" t="s">
        <v>121</v>
      </c>
      <c r="B19" s="12" t="s">
        <v>118</v>
      </c>
      <c r="C19" s="62"/>
      <c r="D19" s="61" t="s">
        <v>120</v>
      </c>
      <c r="F19" s="16" t="s">
        <v>119</v>
      </c>
      <c r="G19" s="12" t="s">
        <v>118</v>
      </c>
      <c r="H19" s="60">
        <f>C19</f>
        <v>0</v>
      </c>
      <c r="J19" s="50"/>
      <c r="K19" s="67"/>
      <c r="L19" s="66"/>
      <c r="N19" s="105" t="e">
        <f>[1]!BOARD(N1,O1,"出来高10")</f>
        <v>#VALUE!</v>
      </c>
      <c r="O19" s="106"/>
      <c r="P19" s="59" t="e">
        <f>[1]!BOARD(N1,O1,"売気配数量10")</f>
        <v>#VALUE!</v>
      </c>
      <c r="Q19" s="58" t="e">
        <f>[1]!BOARD(N1,O1,"気配値10")</f>
        <v>#VALUE!</v>
      </c>
      <c r="R19" s="57" t="e">
        <f>[1]!BOARD(N1,O1,"買気配数量10")</f>
        <v>#VALUE!</v>
      </c>
    </row>
    <row r="20" spans="1:24" x14ac:dyDescent="0.55000000000000004">
      <c r="A20" s="36" t="s">
        <v>117</v>
      </c>
      <c r="B20" s="12" t="s">
        <v>114</v>
      </c>
      <c r="C20" s="62"/>
      <c r="D20" s="61" t="s">
        <v>116</v>
      </c>
      <c r="F20" s="16" t="s">
        <v>115</v>
      </c>
      <c r="G20" s="12" t="s">
        <v>114</v>
      </c>
      <c r="H20" s="60">
        <f>C20</f>
        <v>0</v>
      </c>
      <c r="J20" s="65"/>
      <c r="K20" s="64"/>
      <c r="L20" s="63"/>
      <c r="N20" s="105" t="e">
        <f>[1]!BOARD(N1,O1,"出来高11")</f>
        <v>#VALUE!</v>
      </c>
      <c r="O20" s="106"/>
      <c r="P20" s="59" t="e">
        <f>[1]!BOARD(N1,O1,"売気配数量11")</f>
        <v>#VALUE!</v>
      </c>
      <c r="Q20" s="58" t="e">
        <f>[1]!BOARD(N1,O1,"気配値11")</f>
        <v>#VALUE!</v>
      </c>
      <c r="R20" s="57" t="e">
        <f>[1]!BOARD(N1,O1,"買気配数量11")</f>
        <v>#VALUE!</v>
      </c>
    </row>
    <row r="21" spans="1:24" ht="26" x14ac:dyDescent="0.55000000000000004">
      <c r="A21" s="36" t="s">
        <v>113</v>
      </c>
      <c r="B21" s="12" t="s">
        <v>112</v>
      </c>
      <c r="C21" s="62">
        <v>0</v>
      </c>
      <c r="D21" s="61" t="s">
        <v>111</v>
      </c>
      <c r="F21" s="16" t="s">
        <v>110</v>
      </c>
      <c r="G21" s="12" t="s">
        <v>108</v>
      </c>
      <c r="H21" s="60">
        <f>C21</f>
        <v>0</v>
      </c>
      <c r="I21" s="50"/>
      <c r="J21" s="16" t="s">
        <v>109</v>
      </c>
      <c r="K21" s="12" t="s">
        <v>108</v>
      </c>
      <c r="L21" s="60">
        <f>C21</f>
        <v>0</v>
      </c>
      <c r="N21" s="105" t="e">
        <f>[1]!BOARD(N1,O1,"出来高12")</f>
        <v>#VALUE!</v>
      </c>
      <c r="O21" s="106"/>
      <c r="P21" s="59" t="e">
        <f>[1]!BOARD(N1,O1,"売気配数量12")</f>
        <v>#VALUE!</v>
      </c>
      <c r="Q21" s="58" t="e">
        <f>[1]!BOARD(N1,O1,"気配値12")</f>
        <v>#VALUE!</v>
      </c>
      <c r="R21" s="57" t="e">
        <f>[1]!BOARD(N1,O1,"買気配数量12")</f>
        <v>#VALUE!</v>
      </c>
    </row>
    <row r="22" spans="1:24" ht="26" x14ac:dyDescent="0.55000000000000004">
      <c r="A22" s="56" t="s">
        <v>107</v>
      </c>
      <c r="B22" s="52" t="s">
        <v>106</v>
      </c>
      <c r="C22" s="55">
        <v>0</v>
      </c>
      <c r="D22" s="54" t="s">
        <v>105</v>
      </c>
      <c r="E22" s="50"/>
      <c r="F22" s="53"/>
      <c r="G22" s="52"/>
      <c r="H22" s="51"/>
      <c r="J22" s="53"/>
      <c r="K22" s="52"/>
      <c r="L22" s="51"/>
      <c r="M22" s="50"/>
      <c r="N22" s="116" t="e">
        <f>[1]!BOARD(N1,O1,"出来高13")</f>
        <v>#VALUE!</v>
      </c>
      <c r="O22" s="117"/>
      <c r="P22" s="49" t="e">
        <f>[1]!BOARD(N1,O1,"売気配数量13")</f>
        <v>#VALUE!</v>
      </c>
      <c r="Q22" s="48" t="e">
        <f>[1]!BOARD(N1,O1,"気配値13")</f>
        <v>#VALUE!</v>
      </c>
      <c r="R22" s="47" t="e">
        <f>[1]!BOARD(N1,O1,"買気配数量13")</f>
        <v>#VALUE!</v>
      </c>
      <c r="S22" s="46"/>
    </row>
    <row r="23" spans="1:24" ht="26" x14ac:dyDescent="0.55000000000000004">
      <c r="A23" s="34" t="s">
        <v>104</v>
      </c>
      <c r="B23" s="6" t="s">
        <v>103</v>
      </c>
      <c r="C23" s="94">
        <v>51</v>
      </c>
      <c r="D23" s="45" t="s">
        <v>102</v>
      </c>
      <c r="F23" s="44"/>
      <c r="G23" s="44"/>
      <c r="H23" s="44"/>
      <c r="I23" s="44"/>
      <c r="J23" s="44"/>
      <c r="K23" s="44"/>
      <c r="L23" s="44"/>
      <c r="N23" s="43"/>
      <c r="O23" s="43"/>
      <c r="P23" s="41"/>
      <c r="Q23" s="42"/>
      <c r="R23" s="41"/>
    </row>
    <row r="25" spans="1:24" x14ac:dyDescent="0.55000000000000004">
      <c r="A25" s="32" t="s">
        <v>101</v>
      </c>
    </row>
    <row r="26" spans="1:24" ht="13.5" customHeight="1" x14ac:dyDescent="0.55000000000000004">
      <c r="A26" s="1" t="e">
        <f>[1]!ORDQUERY("4",A28,A29)</f>
        <v>#N/A</v>
      </c>
      <c r="B26" s="1" t="e">
        <f>[1]!ORDQUERY("4",B28,B29)</f>
        <v>#N/A</v>
      </c>
      <c r="C26" s="1" t="e">
        <f>[1]!ORDQUERY("4",C28,C29)</f>
        <v>#N/A</v>
      </c>
      <c r="D26" s="1" t="e">
        <f>[1]!ORDQUERY("4",D28,D29)</f>
        <v>#N/A</v>
      </c>
      <c r="E26" s="1" t="e">
        <f>[1]!ORDQUERY("4",E28,E29)</f>
        <v>#N/A</v>
      </c>
      <c r="F26" s="1" t="e">
        <f>[1]!ORDQUERY("4",F28,F29)</f>
        <v>#N/A</v>
      </c>
      <c r="G26" s="1" t="e">
        <f>[1]!ORDQUERY("4",G28,G29)</f>
        <v>#N/A</v>
      </c>
      <c r="H26" s="1" t="e">
        <f>[1]!ORDQUERY("4",H28,H29)</f>
        <v>#N/A</v>
      </c>
      <c r="I26" s="1" t="e">
        <f>[1]!ORDQUERY("4",I28,I29)</f>
        <v>#N/A</v>
      </c>
      <c r="J26" s="1" t="e">
        <f>[1]!ORDQUERY("4",J28,J29)</f>
        <v>#N/A</v>
      </c>
      <c r="K26" s="1" t="e">
        <f>[1]!ORDQUERY("4",K28,K29)</f>
        <v>#N/A</v>
      </c>
      <c r="L26" s="1" t="e">
        <f>[1]!ORDQUERY("4",L28,L29)</f>
        <v>#N/A</v>
      </c>
      <c r="M26" s="1" t="e">
        <f>[1]!ORDQUERY("4",M28,M29)</f>
        <v>#N/A</v>
      </c>
      <c r="N26" s="1" t="e">
        <f>[1]!ORDQUERY("4",N28,N29)</f>
        <v>#N/A</v>
      </c>
      <c r="O26" s="1" t="e">
        <f>[1]!ORDQUERY("4",O28,O29)</f>
        <v>#N/A</v>
      </c>
      <c r="P26" s="1" t="e">
        <f>[1]!ORDQUERY("4",P28,P29)</f>
        <v>#N/A</v>
      </c>
      <c r="Q26" s="1" t="e">
        <f>[1]!ORDQUERY("4",Q28,Q29)</f>
        <v>#N/A</v>
      </c>
      <c r="R26" s="1" t="e">
        <f>[1]!ORDQUERY("4",R28,R29)</f>
        <v>#N/A</v>
      </c>
      <c r="S26" s="1" t="e">
        <f>[1]!ORDQUERY("4",S28,S29)</f>
        <v>#N/A</v>
      </c>
      <c r="T26" s="1" t="e">
        <f>[1]!ORDQUERY("4",T28,T29)</f>
        <v>#N/A</v>
      </c>
      <c r="U26" s="1" t="e">
        <f>[1]!ORDQUERY("4",U28,U29)</f>
        <v>#N/A</v>
      </c>
      <c r="V26" s="1" t="e">
        <f>[1]!ORDQUERY("4",V28,V29)</f>
        <v>#N/A</v>
      </c>
      <c r="W26" s="1" t="e">
        <f>[1]!ORDQUERY("4",W28,W29)</f>
        <v>#N/A</v>
      </c>
      <c r="X26" s="1" t="e">
        <f>[1]!ORDQUERY("4",X28,X29)</f>
        <v>#N/A</v>
      </c>
    </row>
    <row r="27" spans="1:24" ht="13.5" customHeight="1" x14ac:dyDescent="0.55000000000000004">
      <c r="A27" s="112" t="s">
        <v>100</v>
      </c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4"/>
    </row>
    <row r="28" spans="1:24" ht="13.5" customHeight="1" x14ac:dyDescent="0.55000000000000004">
      <c r="A28" s="40" t="s">
        <v>53</v>
      </c>
      <c r="B28" s="26" t="s">
        <v>52</v>
      </c>
      <c r="C28" s="26" t="s">
        <v>99</v>
      </c>
      <c r="D28" s="26" t="s">
        <v>51</v>
      </c>
      <c r="E28" s="26" t="s">
        <v>50</v>
      </c>
      <c r="F28" s="26" t="s">
        <v>49</v>
      </c>
      <c r="G28" s="26" t="s">
        <v>48</v>
      </c>
      <c r="H28" s="26" t="s">
        <v>98</v>
      </c>
      <c r="I28" s="26" t="s">
        <v>97</v>
      </c>
      <c r="J28" s="39" t="s">
        <v>96</v>
      </c>
      <c r="K28" s="26" t="s">
        <v>95</v>
      </c>
      <c r="L28" s="26" t="s">
        <v>34</v>
      </c>
      <c r="M28" s="26" t="s">
        <v>94</v>
      </c>
      <c r="N28" s="26" t="s">
        <v>93</v>
      </c>
      <c r="O28" s="26" t="s">
        <v>92</v>
      </c>
      <c r="P28" s="26" t="s">
        <v>91</v>
      </c>
      <c r="Q28" s="26" t="s">
        <v>90</v>
      </c>
      <c r="R28" s="26" t="s">
        <v>89</v>
      </c>
      <c r="S28" s="26" t="s">
        <v>88</v>
      </c>
      <c r="T28" s="26" t="s">
        <v>87</v>
      </c>
      <c r="U28" s="26" t="s">
        <v>86</v>
      </c>
      <c r="V28" s="26" t="s">
        <v>85</v>
      </c>
      <c r="W28" s="26" t="s">
        <v>84</v>
      </c>
      <c r="X28" s="25" t="s">
        <v>83</v>
      </c>
    </row>
    <row r="29" spans="1:24" x14ac:dyDescent="0.55000000000000004">
      <c r="A29" s="38">
        <v>8609</v>
      </c>
      <c r="B29" s="18" t="s">
        <v>6</v>
      </c>
      <c r="C29" s="18" t="s">
        <v>4</v>
      </c>
      <c r="D29" s="18">
        <v>471</v>
      </c>
      <c r="E29" s="18">
        <v>457</v>
      </c>
      <c r="F29" s="18">
        <v>14</v>
      </c>
      <c r="G29" s="20">
        <v>3.0599999999999999E-2</v>
      </c>
      <c r="H29" s="18">
        <v>51</v>
      </c>
      <c r="I29" s="18" t="s">
        <v>82</v>
      </c>
      <c r="J29" s="18" t="s">
        <v>65</v>
      </c>
      <c r="K29" s="18" t="s">
        <v>71</v>
      </c>
      <c r="L29" s="18" t="s">
        <v>2</v>
      </c>
      <c r="M29" s="18"/>
      <c r="N29" s="18" t="s">
        <v>63</v>
      </c>
      <c r="O29" s="18" t="s">
        <v>190</v>
      </c>
      <c r="P29" s="18" t="s">
        <v>61</v>
      </c>
      <c r="Q29" s="37">
        <v>45019</v>
      </c>
      <c r="R29" s="18">
        <v>100</v>
      </c>
      <c r="S29" s="18">
        <v>0</v>
      </c>
      <c r="T29" s="18">
        <v>0</v>
      </c>
      <c r="U29" s="18" t="s">
        <v>66</v>
      </c>
      <c r="V29" s="18">
        <v>400</v>
      </c>
      <c r="W29" s="18" t="s">
        <v>73</v>
      </c>
      <c r="X29" s="17" t="s">
        <v>73</v>
      </c>
    </row>
    <row r="30" spans="1:24" x14ac:dyDescent="0.55000000000000004">
      <c r="A30" s="36" t="s">
        <v>189</v>
      </c>
      <c r="B30" s="12" t="s">
        <v>0</v>
      </c>
      <c r="C30" s="12" t="s">
        <v>0</v>
      </c>
      <c r="D30" s="12" t="s">
        <v>189</v>
      </c>
      <c r="E30" s="12" t="s">
        <v>189</v>
      </c>
      <c r="F30" s="12" t="s">
        <v>189</v>
      </c>
      <c r="G30" s="13" t="s">
        <v>1</v>
      </c>
      <c r="H30" s="12" t="s">
        <v>189</v>
      </c>
      <c r="I30" s="12" t="s">
        <v>0</v>
      </c>
      <c r="J30" s="12" t="s">
        <v>0</v>
      </c>
      <c r="K30" s="12" t="s">
        <v>0</v>
      </c>
      <c r="L30" s="12" t="s">
        <v>0</v>
      </c>
      <c r="M30" s="12" t="s">
        <v>189</v>
      </c>
      <c r="N30" s="12" t="s">
        <v>0</v>
      </c>
      <c r="O30" s="12" t="s">
        <v>0</v>
      </c>
      <c r="P30" s="12" t="s">
        <v>0</v>
      </c>
      <c r="Q30" s="35" t="s">
        <v>1</v>
      </c>
      <c r="R30" s="12" t="s">
        <v>189</v>
      </c>
      <c r="S30" s="12" t="s">
        <v>1</v>
      </c>
      <c r="T30" s="12" t="s">
        <v>189</v>
      </c>
      <c r="U30" s="12" t="s">
        <v>0</v>
      </c>
      <c r="V30" s="12" t="s">
        <v>189</v>
      </c>
      <c r="W30" s="12" t="s">
        <v>0</v>
      </c>
      <c r="X30" s="11" t="s">
        <v>0</v>
      </c>
    </row>
    <row r="31" spans="1:24" x14ac:dyDescent="0.55000000000000004">
      <c r="A31" s="36">
        <v>8609</v>
      </c>
      <c r="B31" s="12" t="s">
        <v>6</v>
      </c>
      <c r="C31" s="12" t="s">
        <v>4</v>
      </c>
      <c r="D31" s="12">
        <v>458</v>
      </c>
      <c r="E31" s="12">
        <v>480</v>
      </c>
      <c r="F31" s="12">
        <v>-22</v>
      </c>
      <c r="G31" s="13">
        <v>-4.58E-2</v>
      </c>
      <c r="H31" s="12">
        <v>48</v>
      </c>
      <c r="I31" s="12" t="s">
        <v>82</v>
      </c>
      <c r="J31" s="12" t="s">
        <v>65</v>
      </c>
      <c r="K31" s="12" t="s">
        <v>71</v>
      </c>
      <c r="L31" s="12" t="s">
        <v>2</v>
      </c>
      <c r="M31" s="12"/>
      <c r="N31" s="12" t="s">
        <v>63</v>
      </c>
      <c r="O31" s="12" t="s">
        <v>81</v>
      </c>
      <c r="P31" s="12" t="s">
        <v>61</v>
      </c>
      <c r="Q31" s="35">
        <v>45015</v>
      </c>
      <c r="R31" s="12">
        <v>100</v>
      </c>
      <c r="S31" s="12">
        <v>0</v>
      </c>
      <c r="T31" s="12">
        <v>0</v>
      </c>
      <c r="U31" s="12" t="s">
        <v>66</v>
      </c>
      <c r="V31" s="12">
        <v>400</v>
      </c>
      <c r="W31" s="12" t="s">
        <v>73</v>
      </c>
      <c r="X31" s="11" t="s">
        <v>73</v>
      </c>
    </row>
    <row r="32" spans="1:24" x14ac:dyDescent="0.55000000000000004">
      <c r="A32" s="36" t="s">
        <v>1</v>
      </c>
      <c r="B32" s="12" t="s">
        <v>0</v>
      </c>
      <c r="C32" s="12" t="s">
        <v>0</v>
      </c>
      <c r="D32" s="12" t="s">
        <v>1</v>
      </c>
      <c r="E32" s="12" t="s">
        <v>1</v>
      </c>
      <c r="F32" s="12" t="s">
        <v>1</v>
      </c>
      <c r="G32" s="13" t="s">
        <v>1</v>
      </c>
      <c r="H32" s="12" t="s">
        <v>1</v>
      </c>
      <c r="I32" s="12" t="s">
        <v>0</v>
      </c>
      <c r="J32" s="12" t="s">
        <v>0</v>
      </c>
      <c r="K32" s="12" t="s">
        <v>0</v>
      </c>
      <c r="L32" s="12" t="s">
        <v>0</v>
      </c>
      <c r="M32" s="12" t="s">
        <v>1</v>
      </c>
      <c r="N32" s="12" t="s">
        <v>0</v>
      </c>
      <c r="O32" s="12" t="s">
        <v>0</v>
      </c>
      <c r="P32" s="12" t="s">
        <v>0</v>
      </c>
      <c r="Q32" s="35" t="s">
        <v>1</v>
      </c>
      <c r="R32" s="12" t="s">
        <v>1</v>
      </c>
      <c r="S32" s="12" t="s">
        <v>1</v>
      </c>
      <c r="T32" s="12" t="s">
        <v>1</v>
      </c>
      <c r="U32" s="12" t="s">
        <v>0</v>
      </c>
      <c r="V32" s="12" t="s">
        <v>1</v>
      </c>
      <c r="W32" s="12" t="s">
        <v>0</v>
      </c>
      <c r="X32" s="11" t="s">
        <v>0</v>
      </c>
    </row>
    <row r="33" spans="1:24" x14ac:dyDescent="0.55000000000000004">
      <c r="A33" s="36">
        <v>8609</v>
      </c>
      <c r="B33" s="12" t="s">
        <v>6</v>
      </c>
      <c r="C33" s="12" t="s">
        <v>4</v>
      </c>
      <c r="D33" s="12">
        <v>389</v>
      </c>
      <c r="E33" s="12">
        <v>392</v>
      </c>
      <c r="F33" s="12">
        <v>-3</v>
      </c>
      <c r="G33" s="13">
        <v>-7.7000000000000002E-3</v>
      </c>
      <c r="H33" s="12">
        <v>6268</v>
      </c>
      <c r="I33" s="12" t="s">
        <v>65</v>
      </c>
      <c r="J33" s="12" t="s">
        <v>65</v>
      </c>
      <c r="K33" s="12" t="s">
        <v>71</v>
      </c>
      <c r="L33" s="12" t="s">
        <v>2</v>
      </c>
      <c r="M33" s="12"/>
      <c r="N33" s="12" t="s">
        <v>63</v>
      </c>
      <c r="O33" s="12" t="s">
        <v>80</v>
      </c>
      <c r="P33" s="12" t="s">
        <v>61</v>
      </c>
      <c r="Q33" s="35">
        <v>44547</v>
      </c>
      <c r="R33" s="12">
        <v>100</v>
      </c>
      <c r="S33" s="12">
        <v>100</v>
      </c>
      <c r="T33" s="12">
        <v>0</v>
      </c>
      <c r="U33" s="12" t="s">
        <v>60</v>
      </c>
      <c r="V33" s="12"/>
      <c r="W33" s="12" t="s">
        <v>59</v>
      </c>
      <c r="X33" s="11" t="s">
        <v>59</v>
      </c>
    </row>
    <row r="34" spans="1:24" x14ac:dyDescent="0.55000000000000004">
      <c r="A34" s="36">
        <v>8609</v>
      </c>
      <c r="B34" s="12" t="s">
        <v>6</v>
      </c>
      <c r="C34" s="12" t="s">
        <v>4</v>
      </c>
      <c r="D34" s="12">
        <v>389</v>
      </c>
      <c r="E34" s="12">
        <v>392</v>
      </c>
      <c r="F34" s="12">
        <v>-3</v>
      </c>
      <c r="G34" s="13">
        <v>-7.7000000000000002E-3</v>
      </c>
      <c r="H34" s="12">
        <v>6267</v>
      </c>
      <c r="I34" s="12" t="s">
        <v>65</v>
      </c>
      <c r="J34" s="12" t="s">
        <v>65</v>
      </c>
      <c r="K34" s="12" t="s">
        <v>79</v>
      </c>
      <c r="L34" s="12"/>
      <c r="M34" s="12"/>
      <c r="N34" s="12" t="s">
        <v>63</v>
      </c>
      <c r="O34" s="12" t="s">
        <v>78</v>
      </c>
      <c r="P34" s="12" t="s">
        <v>61</v>
      </c>
      <c r="Q34" s="35">
        <v>44547</v>
      </c>
      <c r="R34" s="12">
        <v>100</v>
      </c>
      <c r="S34" s="12">
        <v>100</v>
      </c>
      <c r="T34" s="12">
        <v>0</v>
      </c>
      <c r="U34" s="12" t="s">
        <v>60</v>
      </c>
      <c r="V34" s="12"/>
      <c r="W34" s="12" t="s">
        <v>59</v>
      </c>
      <c r="X34" s="11" t="s">
        <v>59</v>
      </c>
    </row>
    <row r="35" spans="1:24" x14ac:dyDescent="0.55000000000000004">
      <c r="A35" s="36">
        <v>8609</v>
      </c>
      <c r="B35" s="12" t="s">
        <v>6</v>
      </c>
      <c r="C35" s="12" t="s">
        <v>4</v>
      </c>
      <c r="D35" s="12">
        <v>389</v>
      </c>
      <c r="E35" s="12">
        <v>392</v>
      </c>
      <c r="F35" s="12">
        <v>-3</v>
      </c>
      <c r="G35" s="13">
        <v>-7.7000000000000002E-3</v>
      </c>
      <c r="H35" s="12">
        <v>6266</v>
      </c>
      <c r="I35" s="12" t="s">
        <v>76</v>
      </c>
      <c r="J35" s="12" t="s">
        <v>75</v>
      </c>
      <c r="K35" s="12" t="s">
        <v>68</v>
      </c>
      <c r="L35" s="12" t="s">
        <v>2</v>
      </c>
      <c r="M35" s="12">
        <v>350</v>
      </c>
      <c r="N35" s="12" t="s">
        <v>63</v>
      </c>
      <c r="O35" s="12" t="s">
        <v>77</v>
      </c>
      <c r="P35" s="12" t="s">
        <v>61</v>
      </c>
      <c r="Q35" s="35">
        <v>44547</v>
      </c>
      <c r="R35" s="12">
        <v>100</v>
      </c>
      <c r="S35" s="12">
        <v>0</v>
      </c>
      <c r="T35" s="12">
        <v>100</v>
      </c>
      <c r="U35" s="12" t="s">
        <v>60</v>
      </c>
      <c r="V35" s="12"/>
      <c r="W35" s="12" t="s">
        <v>73</v>
      </c>
      <c r="X35" s="11" t="s">
        <v>73</v>
      </c>
    </row>
    <row r="36" spans="1:24" x14ac:dyDescent="0.55000000000000004">
      <c r="A36" s="36">
        <v>8609</v>
      </c>
      <c r="B36" s="12" t="s">
        <v>6</v>
      </c>
      <c r="C36" s="12" t="s">
        <v>4</v>
      </c>
      <c r="D36" s="12">
        <v>389</v>
      </c>
      <c r="E36" s="12">
        <v>392</v>
      </c>
      <c r="F36" s="12">
        <v>-3</v>
      </c>
      <c r="G36" s="13">
        <v>-7.7000000000000002E-3</v>
      </c>
      <c r="H36" s="12">
        <v>6265</v>
      </c>
      <c r="I36" s="12" t="s">
        <v>76</v>
      </c>
      <c r="J36" s="12" t="s">
        <v>75</v>
      </c>
      <c r="K36" s="12" t="s">
        <v>68</v>
      </c>
      <c r="L36" s="12" t="s">
        <v>2</v>
      </c>
      <c r="M36" s="12">
        <v>390</v>
      </c>
      <c r="N36" s="12" t="s">
        <v>63</v>
      </c>
      <c r="O36" s="12" t="s">
        <v>74</v>
      </c>
      <c r="P36" s="12" t="s">
        <v>61</v>
      </c>
      <c r="Q36" s="35">
        <v>44547</v>
      </c>
      <c r="R36" s="12">
        <v>100</v>
      </c>
      <c r="S36" s="12">
        <v>0</v>
      </c>
      <c r="T36" s="12">
        <v>100</v>
      </c>
      <c r="U36" s="12" t="s">
        <v>60</v>
      </c>
      <c r="V36" s="12"/>
      <c r="W36" s="12" t="s">
        <v>73</v>
      </c>
      <c r="X36" s="11" t="s">
        <v>73</v>
      </c>
    </row>
    <row r="37" spans="1:24" x14ac:dyDescent="0.55000000000000004">
      <c r="A37" s="36">
        <v>8609</v>
      </c>
      <c r="B37" s="12" t="s">
        <v>6</v>
      </c>
      <c r="C37" s="12" t="s">
        <v>4</v>
      </c>
      <c r="D37" s="12">
        <v>389</v>
      </c>
      <c r="E37" s="12">
        <v>392</v>
      </c>
      <c r="F37" s="12">
        <v>-3</v>
      </c>
      <c r="G37" s="13">
        <v>-7.7000000000000002E-3</v>
      </c>
      <c r="H37" s="12">
        <v>6264</v>
      </c>
      <c r="I37" s="12" t="s">
        <v>65</v>
      </c>
      <c r="J37" s="12" t="s">
        <v>65</v>
      </c>
      <c r="K37" s="12" t="s">
        <v>71</v>
      </c>
      <c r="L37" s="12" t="s">
        <v>2</v>
      </c>
      <c r="M37" s="12"/>
      <c r="N37" s="12" t="s">
        <v>63</v>
      </c>
      <c r="O37" s="12" t="s">
        <v>72</v>
      </c>
      <c r="P37" s="12" t="s">
        <v>61</v>
      </c>
      <c r="Q37" s="35">
        <v>44547</v>
      </c>
      <c r="R37" s="12">
        <v>100</v>
      </c>
      <c r="S37" s="12">
        <v>100</v>
      </c>
      <c r="T37" s="12">
        <v>0</v>
      </c>
      <c r="U37" s="12" t="s">
        <v>60</v>
      </c>
      <c r="V37" s="12"/>
      <c r="W37" s="12" t="s">
        <v>59</v>
      </c>
      <c r="X37" s="11" t="s">
        <v>59</v>
      </c>
    </row>
    <row r="38" spans="1:24" x14ac:dyDescent="0.55000000000000004">
      <c r="A38" s="36">
        <v>8609</v>
      </c>
      <c r="B38" s="12" t="s">
        <v>6</v>
      </c>
      <c r="C38" s="12" t="s">
        <v>4</v>
      </c>
      <c r="D38" s="12">
        <v>389</v>
      </c>
      <c r="E38" s="12">
        <v>392</v>
      </c>
      <c r="F38" s="12">
        <v>-3</v>
      </c>
      <c r="G38" s="13">
        <v>-7.7000000000000002E-3</v>
      </c>
      <c r="H38" s="12">
        <v>6263</v>
      </c>
      <c r="I38" s="12" t="s">
        <v>65</v>
      </c>
      <c r="J38" s="12" t="s">
        <v>65</v>
      </c>
      <c r="K38" s="12" t="s">
        <v>71</v>
      </c>
      <c r="L38" s="12" t="s">
        <v>2</v>
      </c>
      <c r="M38" s="12"/>
      <c r="N38" s="12" t="s">
        <v>63</v>
      </c>
      <c r="O38" s="12" t="s">
        <v>70</v>
      </c>
      <c r="P38" s="12" t="s">
        <v>61</v>
      </c>
      <c r="Q38" s="35">
        <v>44547</v>
      </c>
      <c r="R38" s="12">
        <v>100</v>
      </c>
      <c r="S38" s="12">
        <v>100</v>
      </c>
      <c r="T38" s="12">
        <v>0</v>
      </c>
      <c r="U38" s="12" t="s">
        <v>60</v>
      </c>
      <c r="V38" s="12"/>
      <c r="W38" s="12" t="s">
        <v>59</v>
      </c>
      <c r="X38" s="11" t="s">
        <v>59</v>
      </c>
    </row>
    <row r="39" spans="1:24" x14ac:dyDescent="0.55000000000000004">
      <c r="A39" s="36">
        <v>8609</v>
      </c>
      <c r="B39" s="12" t="s">
        <v>6</v>
      </c>
      <c r="C39" s="12" t="s">
        <v>4</v>
      </c>
      <c r="D39" s="12">
        <v>389</v>
      </c>
      <c r="E39" s="12">
        <v>392</v>
      </c>
      <c r="F39" s="12">
        <v>-3</v>
      </c>
      <c r="G39" s="13">
        <v>-7.7000000000000002E-3</v>
      </c>
      <c r="H39" s="12">
        <v>6262</v>
      </c>
      <c r="I39" s="12" t="s">
        <v>65</v>
      </c>
      <c r="J39" s="12" t="s">
        <v>65</v>
      </c>
      <c r="K39" s="12" t="s">
        <v>68</v>
      </c>
      <c r="L39" s="12" t="s">
        <v>2</v>
      </c>
      <c r="M39" s="12"/>
      <c r="N39" s="12" t="s">
        <v>63</v>
      </c>
      <c r="O39" s="12" t="s">
        <v>69</v>
      </c>
      <c r="P39" s="12" t="s">
        <v>61</v>
      </c>
      <c r="Q39" s="35">
        <v>44547</v>
      </c>
      <c r="R39" s="12">
        <v>1000</v>
      </c>
      <c r="S39" s="12">
        <v>1000</v>
      </c>
      <c r="T39" s="12">
        <v>0</v>
      </c>
      <c r="U39" s="12" t="s">
        <v>66</v>
      </c>
      <c r="V39" s="12">
        <v>390</v>
      </c>
      <c r="W39" s="12" t="s">
        <v>59</v>
      </c>
      <c r="X39" s="11" t="s">
        <v>59</v>
      </c>
    </row>
    <row r="40" spans="1:24" x14ac:dyDescent="0.55000000000000004">
      <c r="A40" s="36">
        <v>8609</v>
      </c>
      <c r="B40" s="12" t="s">
        <v>6</v>
      </c>
      <c r="C40" s="12" t="s">
        <v>4</v>
      </c>
      <c r="D40" s="12">
        <v>389</v>
      </c>
      <c r="E40" s="12">
        <v>392</v>
      </c>
      <c r="F40" s="12">
        <v>-3</v>
      </c>
      <c r="G40" s="13">
        <v>-7.7000000000000002E-3</v>
      </c>
      <c r="H40" s="12">
        <v>6261</v>
      </c>
      <c r="I40" s="12" t="s">
        <v>65</v>
      </c>
      <c r="J40" s="12" t="s">
        <v>65</v>
      </c>
      <c r="K40" s="12" t="s">
        <v>68</v>
      </c>
      <c r="L40" s="12" t="s">
        <v>2</v>
      </c>
      <c r="M40" s="12"/>
      <c r="N40" s="12" t="s">
        <v>63</v>
      </c>
      <c r="O40" s="12" t="s">
        <v>67</v>
      </c>
      <c r="P40" s="12" t="s">
        <v>61</v>
      </c>
      <c r="Q40" s="35">
        <v>44547</v>
      </c>
      <c r="R40" s="12">
        <v>1000</v>
      </c>
      <c r="S40" s="12">
        <v>1000</v>
      </c>
      <c r="T40" s="12">
        <v>0</v>
      </c>
      <c r="U40" s="12" t="s">
        <v>66</v>
      </c>
      <c r="V40" s="12">
        <v>390</v>
      </c>
      <c r="W40" s="12" t="s">
        <v>59</v>
      </c>
      <c r="X40" s="11" t="s">
        <v>59</v>
      </c>
    </row>
    <row r="41" spans="1:24" x14ac:dyDescent="0.55000000000000004">
      <c r="A41" s="36">
        <v>8609</v>
      </c>
      <c r="B41" s="12" t="s">
        <v>6</v>
      </c>
      <c r="C41" s="12" t="s">
        <v>4</v>
      </c>
      <c r="D41" s="12">
        <v>389</v>
      </c>
      <c r="E41" s="12">
        <v>392</v>
      </c>
      <c r="F41" s="12">
        <v>-3</v>
      </c>
      <c r="G41" s="13">
        <v>-7.7000000000000002E-3</v>
      </c>
      <c r="H41" s="12">
        <v>6260</v>
      </c>
      <c r="I41" s="12" t="s">
        <v>65</v>
      </c>
      <c r="J41" s="12" t="s">
        <v>65</v>
      </c>
      <c r="K41" s="12" t="s">
        <v>68</v>
      </c>
      <c r="L41" s="12" t="s">
        <v>2</v>
      </c>
      <c r="M41" s="12"/>
      <c r="N41" s="12" t="s">
        <v>63</v>
      </c>
      <c r="O41" s="12" t="s">
        <v>67</v>
      </c>
      <c r="P41" s="12" t="s">
        <v>61</v>
      </c>
      <c r="Q41" s="35">
        <v>44547</v>
      </c>
      <c r="R41" s="12">
        <v>1000</v>
      </c>
      <c r="S41" s="12">
        <v>1000</v>
      </c>
      <c r="T41" s="12">
        <v>0</v>
      </c>
      <c r="U41" s="12" t="s">
        <v>66</v>
      </c>
      <c r="V41" s="12">
        <v>390</v>
      </c>
      <c r="W41" s="12" t="s">
        <v>59</v>
      </c>
      <c r="X41" s="11" t="s">
        <v>59</v>
      </c>
    </row>
    <row r="42" spans="1:24" x14ac:dyDescent="0.55000000000000004">
      <c r="A42" s="34">
        <v>8609</v>
      </c>
      <c r="B42" s="6" t="s">
        <v>6</v>
      </c>
      <c r="C42" s="6" t="s">
        <v>4</v>
      </c>
      <c r="D42" s="6">
        <v>389</v>
      </c>
      <c r="E42" s="6">
        <v>392</v>
      </c>
      <c r="F42" s="6">
        <v>-3</v>
      </c>
      <c r="G42" s="7">
        <v>-7.7000000000000002E-3</v>
      </c>
      <c r="H42" s="6">
        <v>6259</v>
      </c>
      <c r="I42" s="6" t="s">
        <v>65</v>
      </c>
      <c r="J42" s="6" t="s">
        <v>65</v>
      </c>
      <c r="K42" s="6" t="s">
        <v>64</v>
      </c>
      <c r="L42" s="6"/>
      <c r="M42" s="6"/>
      <c r="N42" s="6" t="s">
        <v>63</v>
      </c>
      <c r="O42" s="6" t="s">
        <v>62</v>
      </c>
      <c r="P42" s="6" t="s">
        <v>61</v>
      </c>
      <c r="Q42" s="33">
        <v>44547</v>
      </c>
      <c r="R42" s="6">
        <v>200</v>
      </c>
      <c r="S42" s="6">
        <v>200</v>
      </c>
      <c r="T42" s="6">
        <v>0</v>
      </c>
      <c r="U42" s="6" t="s">
        <v>60</v>
      </c>
      <c r="V42" s="6"/>
      <c r="W42" s="6" t="s">
        <v>59</v>
      </c>
      <c r="X42" s="5" t="s">
        <v>59</v>
      </c>
    </row>
    <row r="43" spans="1:24" x14ac:dyDescent="0.55000000000000004">
      <c r="A43" s="1" t="s">
        <v>1</v>
      </c>
      <c r="B43" s="1" t="s">
        <v>0</v>
      </c>
      <c r="C43" s="1" t="s">
        <v>0</v>
      </c>
      <c r="D43" s="1" t="s">
        <v>1</v>
      </c>
      <c r="E43" s="1" t="s">
        <v>1</v>
      </c>
      <c r="F43" s="1" t="s">
        <v>1</v>
      </c>
      <c r="G43" s="1" t="s">
        <v>1</v>
      </c>
      <c r="H43" s="1" t="s">
        <v>1</v>
      </c>
      <c r="I43" s="1" t="s">
        <v>0</v>
      </c>
      <c r="J43" s="1" t="s">
        <v>0</v>
      </c>
      <c r="K43" s="1" t="s">
        <v>0</v>
      </c>
      <c r="L43" s="1" t="s">
        <v>0</v>
      </c>
      <c r="M43" s="1" t="s">
        <v>1</v>
      </c>
      <c r="N43" s="1" t="s">
        <v>0</v>
      </c>
      <c r="O43" s="1" t="s">
        <v>0</v>
      </c>
      <c r="P43" s="1" t="s">
        <v>0</v>
      </c>
      <c r="Q43" s="1" t="s">
        <v>1</v>
      </c>
      <c r="R43" s="1" t="s">
        <v>1</v>
      </c>
      <c r="S43" s="1" t="s">
        <v>1</v>
      </c>
      <c r="T43" s="1" t="s">
        <v>1</v>
      </c>
      <c r="U43" s="1" t="s">
        <v>0</v>
      </c>
      <c r="V43" s="1" t="s">
        <v>1</v>
      </c>
      <c r="W43" s="1" t="s">
        <v>0</v>
      </c>
      <c r="X43" s="1" t="s">
        <v>0</v>
      </c>
    </row>
    <row r="44" spans="1:24" x14ac:dyDescent="0.55000000000000004">
      <c r="A44" s="32" t="s">
        <v>58</v>
      </c>
      <c r="P44" s="31"/>
      <c r="Q44" s="31"/>
      <c r="R44" s="31"/>
      <c r="S44" s="31"/>
      <c r="T44" s="31"/>
      <c r="U44" s="31"/>
    </row>
    <row r="45" spans="1:24" x14ac:dyDescent="0.55000000000000004">
      <c r="C45" s="1" t="e">
        <f>[1]!POSITION("","0",C47,C48)</f>
        <v>#N/A</v>
      </c>
      <c r="D45" s="1" t="e">
        <f>[1]!POSITION("","0",D47,D48)</f>
        <v>#N/A</v>
      </c>
      <c r="E45" s="1" t="e">
        <f>[1]!POSITION("","0",E47,E48)</f>
        <v>#N/A</v>
      </c>
      <c r="F45" s="1" t="e">
        <f>[1]!POSITION("","0",F47,F48)</f>
        <v>#N/A</v>
      </c>
      <c r="G45" s="1" t="e">
        <f>[1]!POSITION("","0",G47,G48)</f>
        <v>#N/A</v>
      </c>
      <c r="H45" s="1" t="e">
        <f>[1]!POSITION("","0",H47,H48)</f>
        <v>#N/A</v>
      </c>
      <c r="I45" s="1" t="e">
        <f>[1]!POSITION("","0",I47,I48)</f>
        <v>#N/A</v>
      </c>
      <c r="J45" s="1" t="e">
        <f>[1]!POSITION("","0",J47,J48)</f>
        <v>#N/A</v>
      </c>
      <c r="K45" s="1" t="e">
        <f>[1]!POSITION("","0",K47,K48)</f>
        <v>#N/A</v>
      </c>
      <c r="L45" s="1" t="e">
        <f>[1]!POSITION("","0",L47,L48)</f>
        <v>#N/A</v>
      </c>
      <c r="M45" s="1" t="e">
        <f>[1]!POSITION("","0",M47,M48)</f>
        <v>#N/A</v>
      </c>
      <c r="N45" s="1" t="e">
        <f>[1]!POSITION("","0",N47,N48)</f>
        <v>#N/A</v>
      </c>
      <c r="O45" s="1" t="e">
        <f>[1]!POSITION("","0",O47,O48)</f>
        <v>#N/A</v>
      </c>
      <c r="P45" s="1" t="e">
        <f>[1]!POSITION("","0",P47,P48)</f>
        <v>#N/A</v>
      </c>
      <c r="Q45" s="1" t="e">
        <f>[1]!POSITION("","0",Q47,Q48)</f>
        <v>#N/A</v>
      </c>
      <c r="R45" s="1" t="e">
        <f>[1]!POSITION("","0",R47,R48)</f>
        <v>#N/A</v>
      </c>
      <c r="S45" s="1" t="e">
        <f>[1]!POSITION("","0",S47,S48)</f>
        <v>#N/A</v>
      </c>
      <c r="T45" s="1" t="e">
        <f>[1]!POSITION("","0",T47,T48)</f>
        <v>#N/A</v>
      </c>
      <c r="U45" s="1" t="e">
        <f>[1]!POSITION("","0",U47,U48)</f>
        <v>#N/A</v>
      </c>
      <c r="V45" s="1" t="e">
        <f>[1]!POSITION("","0",V47,V48)</f>
        <v>#N/A</v>
      </c>
    </row>
    <row r="46" spans="1:24" x14ac:dyDescent="0.55000000000000004">
      <c r="A46" s="30" t="s">
        <v>57</v>
      </c>
      <c r="B46" s="29">
        <v>0.1</v>
      </c>
      <c r="C46" s="115" t="s">
        <v>56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1"/>
    </row>
    <row r="47" spans="1:24" x14ac:dyDescent="0.55000000000000004">
      <c r="A47" s="28" t="s">
        <v>55</v>
      </c>
      <c r="B47" s="27" t="s">
        <v>54</v>
      </c>
      <c r="C47" s="26" t="s">
        <v>53</v>
      </c>
      <c r="D47" s="26" t="s">
        <v>52</v>
      </c>
      <c r="E47" s="26" t="s">
        <v>51</v>
      </c>
      <c r="F47" s="26" t="s">
        <v>50</v>
      </c>
      <c r="G47" s="26" t="s">
        <v>49</v>
      </c>
      <c r="H47" s="26" t="s">
        <v>48</v>
      </c>
      <c r="I47" s="26" t="s">
        <v>47</v>
      </c>
      <c r="J47" s="26" t="s">
        <v>46</v>
      </c>
      <c r="K47" s="26" t="s">
        <v>45</v>
      </c>
      <c r="L47" s="26" t="s">
        <v>44</v>
      </c>
      <c r="M47" s="26" t="s">
        <v>43</v>
      </c>
      <c r="N47" s="26" t="s">
        <v>42</v>
      </c>
      <c r="O47" s="26" t="s">
        <v>41</v>
      </c>
      <c r="P47" s="26" t="s">
        <v>40</v>
      </c>
      <c r="Q47" s="26" t="s">
        <v>39</v>
      </c>
      <c r="R47" s="26" t="s">
        <v>38</v>
      </c>
      <c r="S47" s="26" t="s">
        <v>37</v>
      </c>
      <c r="T47" s="26" t="s">
        <v>36</v>
      </c>
      <c r="U47" s="26" t="s">
        <v>35</v>
      </c>
      <c r="V47" s="26" t="s">
        <v>34</v>
      </c>
      <c r="W47" s="26"/>
      <c r="X47" s="25"/>
    </row>
    <row r="48" spans="1:24" ht="18" x14ac:dyDescent="0.55000000000000004">
      <c r="A48" s="24" t="str">
        <f t="shared" ref="A48:A59" si="0">IF(ISNUMBER($J48),$J48*(1+$B$46),"")</f>
        <v/>
      </c>
      <c r="B48" s="23" t="str">
        <f t="shared" ref="B48:B59" si="1">IF(ISNUMBER($J48),$J48*(1-$B$46),"")</f>
        <v/>
      </c>
      <c r="C48" s="18" t="s">
        <v>1</v>
      </c>
      <c r="D48" s="18" t="s">
        <v>0</v>
      </c>
      <c r="E48" s="19" t="s">
        <v>1</v>
      </c>
      <c r="F48" s="19" t="s">
        <v>1</v>
      </c>
      <c r="G48" s="18" t="s">
        <v>1</v>
      </c>
      <c r="H48" s="20" t="s">
        <v>1</v>
      </c>
      <c r="I48" s="22" t="s">
        <v>1</v>
      </c>
      <c r="J48" s="19" t="s">
        <v>1</v>
      </c>
      <c r="K48" s="19" t="s">
        <v>1</v>
      </c>
      <c r="L48" s="19" t="s">
        <v>1</v>
      </c>
      <c r="M48" s="21" t="s">
        <v>1</v>
      </c>
      <c r="N48" s="19" t="s">
        <v>1</v>
      </c>
      <c r="O48" s="20" t="s">
        <v>1</v>
      </c>
      <c r="P48" s="18" t="s">
        <v>1</v>
      </c>
      <c r="Q48" s="19" t="s">
        <v>1</v>
      </c>
      <c r="R48" s="18" t="s">
        <v>1</v>
      </c>
      <c r="S48" s="19" t="s">
        <v>1</v>
      </c>
      <c r="T48" s="18" t="s">
        <v>0</v>
      </c>
      <c r="U48" s="18" t="s">
        <v>0</v>
      </c>
      <c r="V48" s="18" t="s">
        <v>0</v>
      </c>
      <c r="W48" s="18"/>
      <c r="X48" s="17"/>
    </row>
    <row r="49" spans="1:24" x14ac:dyDescent="0.55000000000000004">
      <c r="A49" s="16">
        <f t="shared" si="0"/>
        <v>4620</v>
      </c>
      <c r="B49" s="15">
        <f t="shared" si="1"/>
        <v>3780</v>
      </c>
      <c r="C49" s="12">
        <v>1540</v>
      </c>
      <c r="D49" s="12" t="s">
        <v>33</v>
      </c>
      <c r="E49" s="14">
        <v>6288</v>
      </c>
      <c r="F49" s="14">
        <v>6236</v>
      </c>
      <c r="G49" s="12">
        <v>52</v>
      </c>
      <c r="H49" s="13">
        <v>8.3000000000000001E-3</v>
      </c>
      <c r="I49" s="12">
        <v>1</v>
      </c>
      <c r="J49" s="14">
        <v>4200</v>
      </c>
      <c r="K49" s="14">
        <v>4306</v>
      </c>
      <c r="L49" s="14">
        <v>4306</v>
      </c>
      <c r="M49" s="14">
        <v>6288</v>
      </c>
      <c r="N49" s="14">
        <v>1982</v>
      </c>
      <c r="O49" s="13">
        <v>0.4602</v>
      </c>
      <c r="P49" s="12">
        <v>0</v>
      </c>
      <c r="Q49" s="12">
        <v>1</v>
      </c>
      <c r="R49" s="12"/>
      <c r="S49" s="12">
        <v>1</v>
      </c>
      <c r="T49" s="12" t="s">
        <v>4</v>
      </c>
      <c r="U49" s="12" t="s">
        <v>9</v>
      </c>
      <c r="V49" s="12" t="s">
        <v>2</v>
      </c>
      <c r="W49" s="12"/>
      <c r="X49" s="11"/>
    </row>
    <row r="50" spans="1:24" x14ac:dyDescent="0.55000000000000004">
      <c r="A50" s="16">
        <f t="shared" si="0"/>
        <v>5775.0000000000009</v>
      </c>
      <c r="B50" s="15">
        <f t="shared" si="1"/>
        <v>4725</v>
      </c>
      <c r="C50" s="12">
        <v>1570</v>
      </c>
      <c r="D50" s="12" t="s">
        <v>32</v>
      </c>
      <c r="E50" s="14">
        <v>15340</v>
      </c>
      <c r="F50" s="14">
        <v>15950</v>
      </c>
      <c r="G50" s="12">
        <v>-610</v>
      </c>
      <c r="H50" s="13">
        <v>-3.8199999999999998E-2</v>
      </c>
      <c r="I50" s="14">
        <v>42</v>
      </c>
      <c r="J50" s="14">
        <v>5250</v>
      </c>
      <c r="K50" s="14">
        <v>5397</v>
      </c>
      <c r="L50" s="14">
        <v>226674</v>
      </c>
      <c r="M50" s="14">
        <v>644280</v>
      </c>
      <c r="N50" s="14">
        <v>417606</v>
      </c>
      <c r="O50" s="13">
        <v>1.8423</v>
      </c>
      <c r="P50" s="12">
        <v>0</v>
      </c>
      <c r="Q50" s="14">
        <v>42</v>
      </c>
      <c r="R50" s="12"/>
      <c r="S50" s="14">
        <v>42</v>
      </c>
      <c r="T50" s="12" t="s">
        <v>4</v>
      </c>
      <c r="U50" s="12" t="s">
        <v>9</v>
      </c>
      <c r="V50" s="12" t="s">
        <v>2</v>
      </c>
      <c r="W50" s="12"/>
      <c r="X50" s="11"/>
    </row>
    <row r="51" spans="1:24" x14ac:dyDescent="0.55000000000000004">
      <c r="A51" s="16">
        <f t="shared" si="0"/>
        <v>41800</v>
      </c>
      <c r="B51" s="15">
        <f t="shared" si="1"/>
        <v>34200</v>
      </c>
      <c r="C51" s="12">
        <v>1675</v>
      </c>
      <c r="D51" s="12" t="s">
        <v>31</v>
      </c>
      <c r="E51" s="14">
        <v>18020</v>
      </c>
      <c r="F51" s="14">
        <v>17730</v>
      </c>
      <c r="G51" s="14">
        <v>290</v>
      </c>
      <c r="H51" s="13">
        <v>1.6400000000000001E-2</v>
      </c>
      <c r="I51" s="12">
        <v>10</v>
      </c>
      <c r="J51" s="14">
        <v>38000</v>
      </c>
      <c r="K51" s="14">
        <v>38039</v>
      </c>
      <c r="L51" s="14">
        <v>380390</v>
      </c>
      <c r="M51" s="14">
        <v>180200</v>
      </c>
      <c r="N51" s="14">
        <v>-200190</v>
      </c>
      <c r="O51" s="13">
        <v>-0.5262</v>
      </c>
      <c r="P51" s="12">
        <v>0</v>
      </c>
      <c r="Q51" s="12">
        <v>10</v>
      </c>
      <c r="R51" s="12"/>
      <c r="S51" s="12">
        <v>10</v>
      </c>
      <c r="T51" s="12" t="s">
        <v>4</v>
      </c>
      <c r="U51" s="12" t="s">
        <v>9</v>
      </c>
      <c r="V51" s="12" t="s">
        <v>2</v>
      </c>
      <c r="W51" s="12"/>
      <c r="X51" s="11"/>
    </row>
    <row r="52" spans="1:24" x14ac:dyDescent="0.55000000000000004">
      <c r="A52" s="16">
        <f t="shared" si="0"/>
        <v>858.00000000000011</v>
      </c>
      <c r="B52" s="15">
        <f t="shared" si="1"/>
        <v>702</v>
      </c>
      <c r="C52" s="12">
        <v>2038</v>
      </c>
      <c r="D52" s="12" t="s">
        <v>30</v>
      </c>
      <c r="E52" s="14">
        <v>690</v>
      </c>
      <c r="F52" s="14">
        <v>701</v>
      </c>
      <c r="G52" s="12">
        <v>-11</v>
      </c>
      <c r="H52" s="13">
        <v>-1.5699999999999999E-2</v>
      </c>
      <c r="I52" s="14">
        <v>10000</v>
      </c>
      <c r="J52" s="12">
        <v>780</v>
      </c>
      <c r="K52" s="12">
        <v>781</v>
      </c>
      <c r="L52" s="14">
        <v>7810000</v>
      </c>
      <c r="M52" s="14">
        <v>6900000</v>
      </c>
      <c r="N52" s="14">
        <v>-910000</v>
      </c>
      <c r="O52" s="13">
        <v>-0.11650000000000001</v>
      </c>
      <c r="P52" s="12">
        <v>0</v>
      </c>
      <c r="Q52" s="14">
        <v>10000</v>
      </c>
      <c r="R52" s="12"/>
      <c r="S52" s="14">
        <v>10000</v>
      </c>
      <c r="T52" s="12" t="s">
        <v>4</v>
      </c>
      <c r="U52" s="12" t="s">
        <v>9</v>
      </c>
      <c r="V52" s="12" t="s">
        <v>2</v>
      </c>
      <c r="W52" s="12"/>
      <c r="X52" s="11"/>
    </row>
    <row r="53" spans="1:24" x14ac:dyDescent="0.55000000000000004">
      <c r="A53" s="16">
        <f t="shared" si="0"/>
        <v>132</v>
      </c>
      <c r="B53" s="15">
        <f t="shared" si="1"/>
        <v>108</v>
      </c>
      <c r="C53" s="12">
        <v>2673</v>
      </c>
      <c r="D53" s="12" t="s">
        <v>29</v>
      </c>
      <c r="E53" s="12">
        <v>120</v>
      </c>
      <c r="F53" s="12">
        <v>121</v>
      </c>
      <c r="G53" s="12">
        <v>-1</v>
      </c>
      <c r="H53" s="13">
        <v>-8.3000000000000001E-3</v>
      </c>
      <c r="I53" s="14">
        <v>1000</v>
      </c>
      <c r="J53" s="12">
        <v>120</v>
      </c>
      <c r="K53" s="12">
        <v>121</v>
      </c>
      <c r="L53" s="14">
        <v>121000</v>
      </c>
      <c r="M53" s="14">
        <v>120000</v>
      </c>
      <c r="N53" s="14">
        <v>-1000</v>
      </c>
      <c r="O53" s="13">
        <v>-8.2000000000000007E-3</v>
      </c>
      <c r="P53" s="12">
        <v>0</v>
      </c>
      <c r="Q53" s="14">
        <v>1000</v>
      </c>
      <c r="R53" s="12"/>
      <c r="S53" s="14">
        <v>1000</v>
      </c>
      <c r="T53" s="12" t="s">
        <v>4</v>
      </c>
      <c r="U53" s="12" t="s">
        <v>9</v>
      </c>
      <c r="V53" s="12" t="s">
        <v>2</v>
      </c>
      <c r="W53" s="12"/>
      <c r="X53" s="11"/>
    </row>
    <row r="54" spans="1:24" x14ac:dyDescent="0.55000000000000004">
      <c r="A54" s="16">
        <f t="shared" si="0"/>
        <v>2077.9</v>
      </c>
      <c r="B54" s="15">
        <f t="shared" si="1"/>
        <v>1700.1000000000001</v>
      </c>
      <c r="C54" s="12">
        <v>3417</v>
      </c>
      <c r="D54" s="12" t="s">
        <v>28</v>
      </c>
      <c r="E54" s="14">
        <v>710</v>
      </c>
      <c r="F54" s="14">
        <v>720</v>
      </c>
      <c r="G54" s="12">
        <v>-10</v>
      </c>
      <c r="H54" s="13">
        <v>-1.3899999999999999E-2</v>
      </c>
      <c r="I54" s="12">
        <v>500</v>
      </c>
      <c r="J54" s="14">
        <v>1889</v>
      </c>
      <c r="K54" s="14">
        <v>1891</v>
      </c>
      <c r="L54" s="14">
        <v>945500</v>
      </c>
      <c r="M54" s="14">
        <v>355000</v>
      </c>
      <c r="N54" s="14">
        <v>-590500</v>
      </c>
      <c r="O54" s="13">
        <v>-0.62450000000000006</v>
      </c>
      <c r="P54" s="12">
        <v>0</v>
      </c>
      <c r="Q54" s="12">
        <v>500</v>
      </c>
      <c r="R54" s="12"/>
      <c r="S54" s="12">
        <v>500</v>
      </c>
      <c r="T54" s="12" t="s">
        <v>4</v>
      </c>
      <c r="U54" s="12" t="s">
        <v>9</v>
      </c>
      <c r="V54" s="12" t="s">
        <v>2</v>
      </c>
      <c r="W54" s="12"/>
      <c r="X54" s="11"/>
    </row>
    <row r="55" spans="1:24" x14ac:dyDescent="0.55000000000000004">
      <c r="A55" s="16">
        <f t="shared" si="0"/>
        <v>2229.7000000000003</v>
      </c>
      <c r="B55" s="15">
        <f t="shared" si="1"/>
        <v>1824.3</v>
      </c>
      <c r="C55" s="12">
        <v>4671</v>
      </c>
      <c r="D55" s="12" t="s">
        <v>27</v>
      </c>
      <c r="E55" s="14">
        <v>2000</v>
      </c>
      <c r="F55" s="14">
        <v>1982</v>
      </c>
      <c r="G55" s="12">
        <v>18</v>
      </c>
      <c r="H55" s="13">
        <v>9.1000000000000004E-3</v>
      </c>
      <c r="I55" s="12">
        <v>500</v>
      </c>
      <c r="J55" s="14">
        <v>2027</v>
      </c>
      <c r="K55" s="14">
        <v>2027</v>
      </c>
      <c r="L55" s="14">
        <v>1013500</v>
      </c>
      <c r="M55" s="14">
        <v>1000000</v>
      </c>
      <c r="N55" s="14">
        <v>-13500</v>
      </c>
      <c r="O55" s="13">
        <v>-1.3299999999999999E-2</v>
      </c>
      <c r="P55" s="12">
        <v>0</v>
      </c>
      <c r="Q55" s="12">
        <v>500</v>
      </c>
      <c r="R55" s="12"/>
      <c r="S55" s="12">
        <v>500</v>
      </c>
      <c r="T55" s="12" t="s">
        <v>4</v>
      </c>
      <c r="U55" s="12" t="s">
        <v>9</v>
      </c>
      <c r="V55" s="12" t="s">
        <v>8</v>
      </c>
      <c r="W55" s="12"/>
      <c r="X55" s="11"/>
    </row>
    <row r="56" spans="1:24" x14ac:dyDescent="0.55000000000000004">
      <c r="A56" s="16">
        <f t="shared" si="0"/>
        <v>1072.5</v>
      </c>
      <c r="B56" s="15">
        <f t="shared" si="1"/>
        <v>877.5</v>
      </c>
      <c r="C56" s="12">
        <v>4726</v>
      </c>
      <c r="D56" s="12" t="s">
        <v>26</v>
      </c>
      <c r="E56" s="14">
        <v>2504</v>
      </c>
      <c r="F56" s="14">
        <v>2581</v>
      </c>
      <c r="G56" s="12">
        <v>-77</v>
      </c>
      <c r="H56" s="13">
        <v>-2.98E-2</v>
      </c>
      <c r="I56" s="12">
        <v>200</v>
      </c>
      <c r="J56" s="12">
        <v>975</v>
      </c>
      <c r="K56" s="12">
        <v>977</v>
      </c>
      <c r="L56" s="14">
        <v>195400</v>
      </c>
      <c r="M56" s="14">
        <v>500800</v>
      </c>
      <c r="N56" s="14">
        <v>305400</v>
      </c>
      <c r="O56" s="13">
        <v>1.5629</v>
      </c>
      <c r="P56" s="12">
        <v>0</v>
      </c>
      <c r="Q56" s="12">
        <v>200</v>
      </c>
      <c r="R56" s="12"/>
      <c r="S56" s="12">
        <v>200</v>
      </c>
      <c r="T56" s="12" t="s">
        <v>4</v>
      </c>
      <c r="U56" s="12" t="s">
        <v>9</v>
      </c>
      <c r="V56" s="12" t="s">
        <v>2</v>
      </c>
      <c r="W56" s="12"/>
      <c r="X56" s="11"/>
    </row>
    <row r="57" spans="1:24" x14ac:dyDescent="0.55000000000000004">
      <c r="A57" s="16">
        <f t="shared" si="0"/>
        <v>2145</v>
      </c>
      <c r="B57" s="15">
        <f t="shared" si="1"/>
        <v>1755</v>
      </c>
      <c r="C57" s="12">
        <v>4980</v>
      </c>
      <c r="D57" s="12" t="s">
        <v>25</v>
      </c>
      <c r="E57" s="14">
        <v>3965</v>
      </c>
      <c r="F57" s="14">
        <v>3975</v>
      </c>
      <c r="G57" s="12">
        <v>-10</v>
      </c>
      <c r="H57" s="13">
        <v>-2.5000000000000001E-3</v>
      </c>
      <c r="I57" s="12">
        <v>100</v>
      </c>
      <c r="J57" s="14">
        <v>1950</v>
      </c>
      <c r="K57" s="14">
        <v>1953</v>
      </c>
      <c r="L57" s="14">
        <v>195300</v>
      </c>
      <c r="M57" s="14">
        <v>396500</v>
      </c>
      <c r="N57" s="14">
        <v>201200</v>
      </c>
      <c r="O57" s="13">
        <v>1.0302</v>
      </c>
      <c r="P57" s="12">
        <v>0</v>
      </c>
      <c r="Q57" s="12">
        <v>100</v>
      </c>
      <c r="R57" s="12"/>
      <c r="S57" s="12">
        <v>100</v>
      </c>
      <c r="T57" s="12" t="s">
        <v>4</v>
      </c>
      <c r="U57" s="12" t="s">
        <v>9</v>
      </c>
      <c r="V57" s="12" t="s">
        <v>2</v>
      </c>
      <c r="W57" s="12"/>
      <c r="X57" s="11"/>
    </row>
    <row r="58" spans="1:24" x14ac:dyDescent="0.55000000000000004">
      <c r="A58" s="16">
        <f t="shared" si="0"/>
        <v>3300.0000000000005</v>
      </c>
      <c r="B58" s="15">
        <f t="shared" si="1"/>
        <v>2700</v>
      </c>
      <c r="C58" s="12">
        <v>6042</v>
      </c>
      <c r="D58" s="12" t="s">
        <v>24</v>
      </c>
      <c r="E58" s="14">
        <v>1945</v>
      </c>
      <c r="F58" s="14">
        <v>1964</v>
      </c>
      <c r="G58" s="12">
        <v>-19</v>
      </c>
      <c r="H58" s="13">
        <v>-9.7000000000000003E-3</v>
      </c>
      <c r="I58" s="12">
        <v>200</v>
      </c>
      <c r="J58" s="14">
        <v>3000</v>
      </c>
      <c r="K58" s="14">
        <v>3000</v>
      </c>
      <c r="L58" s="14">
        <v>600000</v>
      </c>
      <c r="M58" s="14">
        <v>389000</v>
      </c>
      <c r="N58" s="14">
        <v>-211000</v>
      </c>
      <c r="O58" s="13">
        <v>-0.35160000000000002</v>
      </c>
      <c r="P58" s="12">
        <v>0</v>
      </c>
      <c r="Q58" s="12">
        <v>200</v>
      </c>
      <c r="R58" s="12"/>
      <c r="S58" s="12">
        <v>200</v>
      </c>
      <c r="T58" s="12" t="s">
        <v>4</v>
      </c>
      <c r="U58" s="12" t="s">
        <v>9</v>
      </c>
      <c r="V58" s="12" t="s">
        <v>8</v>
      </c>
      <c r="W58" s="12"/>
      <c r="X58" s="11"/>
    </row>
    <row r="59" spans="1:24" x14ac:dyDescent="0.55000000000000004">
      <c r="A59" s="10">
        <f t="shared" si="0"/>
        <v>301.40000000000003</v>
      </c>
      <c r="B59" s="9">
        <f t="shared" si="1"/>
        <v>246.6</v>
      </c>
      <c r="C59" s="6">
        <v>6072</v>
      </c>
      <c r="D59" s="6" t="s">
        <v>23</v>
      </c>
      <c r="E59" s="6">
        <v>151</v>
      </c>
      <c r="F59" s="6">
        <v>152</v>
      </c>
      <c r="G59" s="6">
        <v>-1</v>
      </c>
      <c r="H59" s="7">
        <v>-6.6E-3</v>
      </c>
      <c r="I59" s="6">
        <v>500</v>
      </c>
      <c r="J59" s="6">
        <v>274</v>
      </c>
      <c r="K59" s="6">
        <v>275</v>
      </c>
      <c r="L59" s="8">
        <v>137500</v>
      </c>
      <c r="M59" s="8">
        <v>75500</v>
      </c>
      <c r="N59" s="8">
        <v>-62000</v>
      </c>
      <c r="O59" s="7">
        <v>-0.45090000000000002</v>
      </c>
      <c r="P59" s="6">
        <v>0</v>
      </c>
      <c r="Q59" s="6">
        <v>500</v>
      </c>
      <c r="R59" s="6"/>
      <c r="S59" s="6">
        <v>500</v>
      </c>
      <c r="T59" s="6" t="s">
        <v>4</v>
      </c>
      <c r="U59" s="6" t="s">
        <v>9</v>
      </c>
      <c r="V59" s="6" t="s">
        <v>2</v>
      </c>
      <c r="W59" s="6"/>
      <c r="X59" s="5"/>
    </row>
    <row r="60" spans="1:24" x14ac:dyDescent="0.55000000000000004">
      <c r="C60" s="1">
        <v>6177</v>
      </c>
      <c r="D60" s="1" t="s">
        <v>22</v>
      </c>
      <c r="E60" s="3">
        <v>139</v>
      </c>
      <c r="F60" s="3">
        <v>142</v>
      </c>
      <c r="G60" s="1">
        <v>-3</v>
      </c>
      <c r="H60" s="2">
        <v>-2.1100000000000001E-2</v>
      </c>
      <c r="I60" s="3">
        <v>200</v>
      </c>
      <c r="J60" s="3">
        <v>355</v>
      </c>
      <c r="K60" s="3">
        <v>355</v>
      </c>
      <c r="L60" s="3">
        <v>71000</v>
      </c>
      <c r="M60" s="3">
        <v>27800</v>
      </c>
      <c r="N60" s="3">
        <v>-43200</v>
      </c>
      <c r="O60" s="2">
        <v>-0.60840000000000005</v>
      </c>
      <c r="P60" s="1">
        <v>0</v>
      </c>
      <c r="Q60" s="3">
        <v>200</v>
      </c>
      <c r="S60" s="3">
        <v>200</v>
      </c>
      <c r="T60" s="1" t="s">
        <v>4</v>
      </c>
      <c r="U60" s="1" t="s">
        <v>9</v>
      </c>
      <c r="V60" s="1" t="s">
        <v>8</v>
      </c>
    </row>
    <row r="61" spans="1:24" x14ac:dyDescent="0.55000000000000004">
      <c r="C61" s="1">
        <v>6177</v>
      </c>
      <c r="D61" s="1" t="s">
        <v>22</v>
      </c>
      <c r="E61" s="3">
        <v>139</v>
      </c>
      <c r="F61" s="3">
        <v>142</v>
      </c>
      <c r="G61" s="1">
        <v>-3</v>
      </c>
      <c r="H61" s="2">
        <v>-2.1100000000000001E-2</v>
      </c>
      <c r="I61" s="1">
        <v>800</v>
      </c>
      <c r="J61" s="3">
        <v>355</v>
      </c>
      <c r="K61" s="3">
        <v>356</v>
      </c>
      <c r="L61" s="3">
        <v>284800</v>
      </c>
      <c r="M61" s="3">
        <v>111200</v>
      </c>
      <c r="N61" s="3">
        <v>-173600</v>
      </c>
      <c r="O61" s="2">
        <v>-0.60950000000000004</v>
      </c>
      <c r="P61" s="1">
        <v>0</v>
      </c>
      <c r="Q61" s="1">
        <v>800</v>
      </c>
      <c r="S61" s="1">
        <v>800</v>
      </c>
      <c r="T61" s="1" t="s">
        <v>4</v>
      </c>
      <c r="U61" s="1" t="s">
        <v>9</v>
      </c>
      <c r="V61" s="1" t="s">
        <v>2</v>
      </c>
    </row>
    <row r="62" spans="1:24" x14ac:dyDescent="0.55000000000000004">
      <c r="C62" s="1">
        <v>6501</v>
      </c>
      <c r="D62" s="1" t="s">
        <v>21</v>
      </c>
      <c r="E62" s="4">
        <v>6337</v>
      </c>
      <c r="F62" s="4">
        <v>6447</v>
      </c>
      <c r="G62" s="1">
        <v>-110</v>
      </c>
      <c r="H62" s="2">
        <v>-1.7100000000000001E-2</v>
      </c>
      <c r="I62" s="3">
        <v>1200</v>
      </c>
      <c r="J62" s="3">
        <v>2450</v>
      </c>
      <c r="K62" s="3">
        <v>3636</v>
      </c>
      <c r="L62" s="3">
        <v>4363200</v>
      </c>
      <c r="M62" s="3">
        <v>7604400</v>
      </c>
      <c r="N62" s="3">
        <v>3241200</v>
      </c>
      <c r="O62" s="2">
        <v>0.74280000000000002</v>
      </c>
      <c r="P62" s="1">
        <v>0</v>
      </c>
      <c r="Q62" s="3">
        <v>1200</v>
      </c>
      <c r="S62" s="3">
        <v>1200</v>
      </c>
      <c r="T62" s="1" t="s">
        <v>4</v>
      </c>
      <c r="U62" s="1" t="s">
        <v>9</v>
      </c>
      <c r="V62" s="1" t="s">
        <v>2</v>
      </c>
    </row>
    <row r="63" spans="1:24" x14ac:dyDescent="0.55000000000000004">
      <c r="C63" s="1">
        <v>6502</v>
      </c>
      <c r="D63" s="1" t="s">
        <v>7</v>
      </c>
      <c r="E63" s="3">
        <v>4640</v>
      </c>
      <c r="F63" s="3">
        <v>4741</v>
      </c>
      <c r="G63" s="1">
        <v>-101</v>
      </c>
      <c r="H63" s="2">
        <v>-2.1299999999999999E-2</v>
      </c>
      <c r="I63" s="1">
        <v>200</v>
      </c>
      <c r="J63" s="3">
        <v>3300</v>
      </c>
      <c r="K63" s="3">
        <v>3310</v>
      </c>
      <c r="L63" s="3">
        <v>662000</v>
      </c>
      <c r="M63" s="3">
        <v>928200</v>
      </c>
      <c r="N63" s="3">
        <v>266200</v>
      </c>
      <c r="O63" s="2">
        <v>0.40210000000000001</v>
      </c>
      <c r="P63" s="1">
        <v>0</v>
      </c>
      <c r="Q63" s="1">
        <v>200</v>
      </c>
      <c r="S63" s="1">
        <v>200</v>
      </c>
      <c r="T63" s="1" t="s">
        <v>4</v>
      </c>
      <c r="U63" s="1" t="s">
        <v>9</v>
      </c>
      <c r="V63" s="1" t="s">
        <v>2</v>
      </c>
    </row>
    <row r="64" spans="1:24" x14ac:dyDescent="0.55000000000000004">
      <c r="C64" s="1">
        <v>6752</v>
      </c>
      <c r="D64" s="1" t="s">
        <v>20</v>
      </c>
      <c r="E64" s="3">
        <v>1223</v>
      </c>
      <c r="F64" s="3">
        <v>1227</v>
      </c>
      <c r="G64" s="1">
        <v>-4</v>
      </c>
      <c r="H64" s="2">
        <v>-3.3E-3</v>
      </c>
      <c r="I64" s="1">
        <v>500</v>
      </c>
      <c r="J64" s="3">
        <v>1115</v>
      </c>
      <c r="K64" s="3">
        <v>1115</v>
      </c>
      <c r="L64" s="3">
        <v>557500</v>
      </c>
      <c r="M64" s="3">
        <v>611500</v>
      </c>
      <c r="N64" s="3">
        <v>54000</v>
      </c>
      <c r="O64" s="2">
        <v>9.6799999999999997E-2</v>
      </c>
      <c r="P64" s="1">
        <v>0</v>
      </c>
      <c r="Q64" s="1">
        <v>500</v>
      </c>
      <c r="S64" s="1">
        <v>500</v>
      </c>
      <c r="T64" s="1" t="s">
        <v>4</v>
      </c>
      <c r="U64" s="1" t="s">
        <v>9</v>
      </c>
      <c r="V64" s="1" t="s">
        <v>8</v>
      </c>
    </row>
    <row r="65" spans="3:22" x14ac:dyDescent="0.55000000000000004">
      <c r="C65" s="1">
        <v>6988</v>
      </c>
      <c r="D65" s="1" t="s">
        <v>19</v>
      </c>
      <c r="E65" s="3">
        <v>8760</v>
      </c>
      <c r="F65" s="3">
        <v>8890</v>
      </c>
      <c r="G65" s="1">
        <v>-130</v>
      </c>
      <c r="H65" s="2">
        <v>-1.46E-2</v>
      </c>
      <c r="I65" s="1">
        <v>200</v>
      </c>
      <c r="J65" s="3">
        <v>6220</v>
      </c>
      <c r="K65" s="3">
        <v>6226</v>
      </c>
      <c r="L65" s="3">
        <v>1245200</v>
      </c>
      <c r="M65" s="3">
        <v>1752000</v>
      </c>
      <c r="N65" s="3">
        <v>506800</v>
      </c>
      <c r="O65" s="2">
        <v>0.40699999999999997</v>
      </c>
      <c r="P65" s="1">
        <v>0</v>
      </c>
      <c r="Q65" s="1">
        <v>200</v>
      </c>
      <c r="S65" s="1">
        <v>200</v>
      </c>
      <c r="T65" s="1" t="s">
        <v>4</v>
      </c>
      <c r="U65" s="1" t="s">
        <v>9</v>
      </c>
      <c r="V65" s="1" t="s">
        <v>2</v>
      </c>
    </row>
    <row r="66" spans="3:22" x14ac:dyDescent="0.55000000000000004">
      <c r="C66" s="1">
        <v>7203</v>
      </c>
      <c r="D66" s="1" t="s">
        <v>18</v>
      </c>
      <c r="E66" s="3">
        <v>2102.5</v>
      </c>
      <c r="F66" s="3">
        <v>2139.5</v>
      </c>
      <c r="G66" s="1">
        <v>-37</v>
      </c>
      <c r="H66" s="2">
        <v>-1.7299999999999999E-2</v>
      </c>
      <c r="I66" s="3">
        <v>3500</v>
      </c>
      <c r="J66" s="3">
        <v>1433</v>
      </c>
      <c r="K66" s="3">
        <v>1552</v>
      </c>
      <c r="L66" s="3">
        <v>5432000</v>
      </c>
      <c r="M66" s="3">
        <v>7360500</v>
      </c>
      <c r="N66" s="3">
        <v>1928500</v>
      </c>
      <c r="O66" s="2">
        <v>0.35499999999999998</v>
      </c>
      <c r="P66" s="1">
        <v>0</v>
      </c>
      <c r="Q66" s="3">
        <v>3500</v>
      </c>
      <c r="S66" s="3">
        <v>3500</v>
      </c>
      <c r="T66" s="1" t="s">
        <v>4</v>
      </c>
      <c r="U66" s="1" t="s">
        <v>9</v>
      </c>
      <c r="V66" s="1" t="s">
        <v>2</v>
      </c>
    </row>
    <row r="67" spans="3:22" x14ac:dyDescent="0.55000000000000004">
      <c r="C67" s="1">
        <v>7912</v>
      </c>
      <c r="D67" s="1" t="s">
        <v>17</v>
      </c>
      <c r="E67" s="4">
        <v>2790</v>
      </c>
      <c r="F67" s="4">
        <v>2838</v>
      </c>
      <c r="G67" s="1">
        <v>-48</v>
      </c>
      <c r="H67" s="2">
        <v>-1.6899999999999998E-2</v>
      </c>
      <c r="I67" s="1">
        <v>600</v>
      </c>
      <c r="J67" s="3">
        <v>3070</v>
      </c>
      <c r="K67" s="3">
        <v>3073</v>
      </c>
      <c r="L67" s="3">
        <v>1843800</v>
      </c>
      <c r="M67" s="3">
        <v>1674000</v>
      </c>
      <c r="N67" s="3">
        <v>-169800</v>
      </c>
      <c r="O67" s="2">
        <v>-9.1999999999999998E-2</v>
      </c>
      <c r="P67" s="1">
        <v>0</v>
      </c>
      <c r="Q67" s="1">
        <v>600</v>
      </c>
      <c r="S67" s="1">
        <v>600</v>
      </c>
      <c r="T67" s="1" t="s">
        <v>4</v>
      </c>
      <c r="U67" s="1" t="s">
        <v>9</v>
      </c>
      <c r="V67" s="1" t="s">
        <v>2</v>
      </c>
    </row>
    <row r="68" spans="3:22" x14ac:dyDescent="0.55000000000000004">
      <c r="C68" s="1">
        <v>7974</v>
      </c>
      <c r="D68" s="1" t="s">
        <v>16</v>
      </c>
      <c r="E68" s="3">
        <v>52920</v>
      </c>
      <c r="F68" s="3">
        <v>54400</v>
      </c>
      <c r="G68" s="3">
        <v>-1480</v>
      </c>
      <c r="H68" s="2">
        <v>-2.7199999999999998E-2</v>
      </c>
      <c r="I68" s="3">
        <v>100</v>
      </c>
      <c r="J68" s="3">
        <v>38900</v>
      </c>
      <c r="K68" s="3">
        <v>39183</v>
      </c>
      <c r="L68" s="3">
        <v>3918300</v>
      </c>
      <c r="M68" s="3">
        <v>5292000</v>
      </c>
      <c r="N68" s="3">
        <v>1373700</v>
      </c>
      <c r="O68" s="2">
        <v>0.35049999999999998</v>
      </c>
      <c r="P68" s="1">
        <v>0</v>
      </c>
      <c r="Q68" s="3">
        <v>100</v>
      </c>
      <c r="S68" s="3">
        <v>100</v>
      </c>
      <c r="T68" s="1" t="s">
        <v>4</v>
      </c>
      <c r="U68" s="1" t="s">
        <v>9</v>
      </c>
      <c r="V68" s="1" t="s">
        <v>2</v>
      </c>
    </row>
    <row r="69" spans="3:22" x14ac:dyDescent="0.55000000000000004">
      <c r="C69" s="1">
        <v>8267</v>
      </c>
      <c r="D69" s="1" t="s">
        <v>15</v>
      </c>
      <c r="E69" s="4">
        <v>2808</v>
      </c>
      <c r="F69" s="4">
        <v>2842</v>
      </c>
      <c r="G69" s="1">
        <v>-34</v>
      </c>
      <c r="H69" s="2">
        <v>-1.2E-2</v>
      </c>
      <c r="I69" s="3">
        <v>100</v>
      </c>
      <c r="J69" s="3">
        <v>1420</v>
      </c>
      <c r="K69" s="3">
        <v>1423</v>
      </c>
      <c r="L69" s="3">
        <v>142300</v>
      </c>
      <c r="M69" s="3">
        <v>280800</v>
      </c>
      <c r="N69" s="3">
        <v>138500</v>
      </c>
      <c r="O69" s="2">
        <v>0.97319999999999995</v>
      </c>
      <c r="P69" s="1">
        <v>0</v>
      </c>
      <c r="Q69" s="3">
        <v>100</v>
      </c>
      <c r="S69" s="3">
        <v>100</v>
      </c>
      <c r="T69" s="1" t="s">
        <v>4</v>
      </c>
      <c r="U69" s="1" t="s">
        <v>9</v>
      </c>
      <c r="V69" s="1" t="s">
        <v>2</v>
      </c>
    </row>
    <row r="70" spans="3:22" x14ac:dyDescent="0.55000000000000004">
      <c r="C70" s="1">
        <v>8303</v>
      </c>
      <c r="D70" s="1" t="s">
        <v>14</v>
      </c>
      <c r="E70" s="3">
        <v>2001</v>
      </c>
      <c r="F70" s="3">
        <v>2000</v>
      </c>
      <c r="G70" s="1">
        <v>1</v>
      </c>
      <c r="H70" s="2">
        <v>5.0000000000000001E-4</v>
      </c>
      <c r="I70" s="1">
        <v>100</v>
      </c>
      <c r="J70" s="3">
        <v>1964</v>
      </c>
      <c r="K70" s="3">
        <v>1967</v>
      </c>
      <c r="L70" s="3">
        <v>196700</v>
      </c>
      <c r="M70" s="3">
        <v>200100</v>
      </c>
      <c r="N70" s="3">
        <v>3400</v>
      </c>
      <c r="O70" s="2">
        <v>1.72E-2</v>
      </c>
      <c r="P70" s="1">
        <v>0</v>
      </c>
      <c r="Q70" s="1">
        <v>100</v>
      </c>
      <c r="S70" s="1">
        <v>100</v>
      </c>
      <c r="T70" s="1" t="s">
        <v>4</v>
      </c>
      <c r="U70" s="1" t="s">
        <v>9</v>
      </c>
      <c r="V70" s="1" t="s">
        <v>2</v>
      </c>
    </row>
    <row r="71" spans="3:22" x14ac:dyDescent="0.55000000000000004">
      <c r="C71" s="1">
        <v>8411</v>
      </c>
      <c r="D71" s="1" t="s">
        <v>13</v>
      </c>
      <c r="E71" s="3">
        <v>1475.5</v>
      </c>
      <c r="F71" s="3">
        <v>1478</v>
      </c>
      <c r="G71" s="1">
        <v>-2.5</v>
      </c>
      <c r="H71" s="2">
        <v>-1.6999999999999999E-3</v>
      </c>
      <c r="I71" s="3">
        <v>210</v>
      </c>
      <c r="J71" s="3">
        <v>1481.4</v>
      </c>
      <c r="K71" s="3">
        <v>1710</v>
      </c>
      <c r="L71" s="3">
        <v>359100</v>
      </c>
      <c r="M71" s="3">
        <v>309855</v>
      </c>
      <c r="N71" s="3">
        <v>-49245</v>
      </c>
      <c r="O71" s="2">
        <v>-0.1371</v>
      </c>
      <c r="P71" s="1">
        <v>0</v>
      </c>
      <c r="Q71" s="3">
        <v>200</v>
      </c>
      <c r="S71" s="3">
        <v>210</v>
      </c>
      <c r="T71" s="1" t="s">
        <v>4</v>
      </c>
      <c r="U71" s="1" t="s">
        <v>9</v>
      </c>
      <c r="V71" s="1" t="s">
        <v>2</v>
      </c>
    </row>
    <row r="72" spans="3:22" x14ac:dyDescent="0.55000000000000004">
      <c r="C72" s="1">
        <v>8411</v>
      </c>
      <c r="D72" s="1" t="s">
        <v>13</v>
      </c>
      <c r="E72" s="3">
        <v>1475.5</v>
      </c>
      <c r="F72" s="3">
        <v>1478</v>
      </c>
      <c r="G72" s="1">
        <v>-2.5</v>
      </c>
      <c r="H72" s="2">
        <v>-1.6999999999999999E-3</v>
      </c>
      <c r="I72" s="1">
        <v>160</v>
      </c>
      <c r="J72" s="3">
        <v>1481.4</v>
      </c>
      <c r="K72" s="3">
        <v>1482</v>
      </c>
      <c r="L72" s="3">
        <v>237120</v>
      </c>
      <c r="M72" s="3">
        <v>236080</v>
      </c>
      <c r="N72" s="3">
        <v>-1040</v>
      </c>
      <c r="O72" s="2">
        <v>-4.3E-3</v>
      </c>
      <c r="P72" s="1">
        <v>0</v>
      </c>
      <c r="Q72" s="1">
        <v>100</v>
      </c>
      <c r="S72" s="1">
        <v>160</v>
      </c>
      <c r="T72" s="1" t="s">
        <v>4</v>
      </c>
      <c r="U72" s="1" t="s">
        <v>9</v>
      </c>
      <c r="V72" s="1" t="s">
        <v>8</v>
      </c>
    </row>
    <row r="73" spans="3:22" x14ac:dyDescent="0.55000000000000004">
      <c r="C73" s="1">
        <v>8600</v>
      </c>
      <c r="D73" s="1" t="s">
        <v>12</v>
      </c>
      <c r="E73" s="3">
        <v>306</v>
      </c>
      <c r="F73" s="3">
        <v>307</v>
      </c>
      <c r="G73" s="1">
        <v>-1</v>
      </c>
      <c r="H73" s="2">
        <v>-3.3E-3</v>
      </c>
      <c r="I73" s="3">
        <v>100</v>
      </c>
      <c r="J73" s="3">
        <v>299</v>
      </c>
      <c r="K73" s="3">
        <v>301</v>
      </c>
      <c r="L73" s="3">
        <v>30100</v>
      </c>
      <c r="M73" s="3">
        <v>30600</v>
      </c>
      <c r="N73" s="3">
        <v>500</v>
      </c>
      <c r="O73" s="2">
        <v>1.66E-2</v>
      </c>
      <c r="P73" s="1">
        <v>0</v>
      </c>
      <c r="Q73" s="3">
        <v>100</v>
      </c>
      <c r="S73" s="3">
        <v>100</v>
      </c>
      <c r="T73" s="1" t="s">
        <v>4</v>
      </c>
      <c r="U73" s="1" t="s">
        <v>9</v>
      </c>
      <c r="V73" s="1" t="s">
        <v>2</v>
      </c>
    </row>
    <row r="74" spans="3:22" x14ac:dyDescent="0.55000000000000004">
      <c r="C74" s="1">
        <v>8609</v>
      </c>
      <c r="D74" s="1" t="s">
        <v>6</v>
      </c>
      <c r="E74" s="3">
        <v>389</v>
      </c>
      <c r="F74" s="3">
        <v>392</v>
      </c>
      <c r="G74" s="1">
        <v>-3</v>
      </c>
      <c r="H74" s="2">
        <v>-7.7000000000000002E-3</v>
      </c>
      <c r="I74" s="3">
        <v>1600</v>
      </c>
      <c r="J74" s="1">
        <v>303</v>
      </c>
      <c r="K74" s="3">
        <v>312</v>
      </c>
      <c r="L74" s="3">
        <v>499200</v>
      </c>
      <c r="M74" s="3">
        <v>622400</v>
      </c>
      <c r="N74" s="3">
        <v>123200</v>
      </c>
      <c r="O74" s="2">
        <v>0.2467</v>
      </c>
      <c r="P74" s="1">
        <v>0</v>
      </c>
      <c r="Q74" s="3">
        <v>1600</v>
      </c>
      <c r="S74" s="3">
        <v>1600</v>
      </c>
      <c r="T74" s="1" t="s">
        <v>4</v>
      </c>
      <c r="U74" s="1" t="s">
        <v>9</v>
      </c>
      <c r="V74" s="1" t="s">
        <v>8</v>
      </c>
    </row>
    <row r="75" spans="3:22" x14ac:dyDescent="0.55000000000000004">
      <c r="C75" s="1">
        <v>8609</v>
      </c>
      <c r="D75" s="1" t="s">
        <v>6</v>
      </c>
      <c r="E75" s="1">
        <v>389</v>
      </c>
      <c r="F75" s="1">
        <v>392</v>
      </c>
      <c r="G75" s="1">
        <v>-3</v>
      </c>
      <c r="H75" s="2">
        <v>-7.7000000000000002E-3</v>
      </c>
      <c r="I75" s="3">
        <v>11000</v>
      </c>
      <c r="J75" s="1">
        <v>558</v>
      </c>
      <c r="K75" s="1">
        <v>335</v>
      </c>
      <c r="L75" s="3">
        <v>3685000</v>
      </c>
      <c r="M75" s="3">
        <v>4279000</v>
      </c>
      <c r="N75" s="3">
        <v>594000</v>
      </c>
      <c r="O75" s="2">
        <v>0.16109999999999999</v>
      </c>
      <c r="P75" s="1">
        <v>0</v>
      </c>
      <c r="Q75" s="3">
        <v>11000</v>
      </c>
      <c r="S75" s="3">
        <v>11000</v>
      </c>
      <c r="T75" s="1" t="s">
        <v>4</v>
      </c>
      <c r="U75" s="1" t="s">
        <v>9</v>
      </c>
      <c r="V75" s="1" t="s">
        <v>2</v>
      </c>
    </row>
    <row r="76" spans="3:22" x14ac:dyDescent="0.55000000000000004">
      <c r="C76" s="1">
        <v>9501</v>
      </c>
      <c r="D76" s="1" t="s">
        <v>11</v>
      </c>
      <c r="E76" s="3">
        <v>312</v>
      </c>
      <c r="F76" s="3">
        <v>308</v>
      </c>
      <c r="G76" s="1">
        <v>4</v>
      </c>
      <c r="H76" s="2">
        <v>1.2999999999999999E-2</v>
      </c>
      <c r="I76" s="1">
        <v>300</v>
      </c>
      <c r="J76" s="1">
        <v>431</v>
      </c>
      <c r="K76" s="3">
        <v>431</v>
      </c>
      <c r="L76" s="3">
        <v>129300</v>
      </c>
      <c r="M76" s="3">
        <v>93600</v>
      </c>
      <c r="N76" s="3">
        <v>-35700</v>
      </c>
      <c r="O76" s="2">
        <v>-0.27610000000000001</v>
      </c>
      <c r="P76" s="1">
        <v>0</v>
      </c>
      <c r="Q76" s="1">
        <v>300</v>
      </c>
      <c r="S76" s="1">
        <v>300</v>
      </c>
      <c r="T76" s="1" t="s">
        <v>4</v>
      </c>
      <c r="U76" s="1" t="s">
        <v>9</v>
      </c>
      <c r="V76" s="1" t="s">
        <v>8</v>
      </c>
    </row>
    <row r="77" spans="3:22" x14ac:dyDescent="0.55000000000000004">
      <c r="C77" s="1">
        <v>9946</v>
      </c>
      <c r="D77" s="1" t="s">
        <v>10</v>
      </c>
      <c r="E77" s="3">
        <v>1410</v>
      </c>
      <c r="F77" s="3">
        <v>1417</v>
      </c>
      <c r="G77" s="1">
        <v>-7</v>
      </c>
      <c r="H77" s="2">
        <v>-4.8999999999999998E-3</v>
      </c>
      <c r="I77" s="1">
        <v>100</v>
      </c>
      <c r="J77" s="3">
        <v>1586</v>
      </c>
      <c r="K77" s="3">
        <v>1589</v>
      </c>
      <c r="L77" s="3">
        <v>158900</v>
      </c>
      <c r="M77" s="3">
        <v>141000</v>
      </c>
      <c r="N77" s="3">
        <v>-17900</v>
      </c>
      <c r="O77" s="2">
        <v>-0.11260000000000001</v>
      </c>
      <c r="P77" s="1">
        <v>0</v>
      </c>
      <c r="Q77" s="1">
        <v>100</v>
      </c>
      <c r="S77" s="1">
        <v>100</v>
      </c>
      <c r="T77" s="1" t="s">
        <v>4</v>
      </c>
      <c r="U77" s="1" t="s">
        <v>9</v>
      </c>
      <c r="V77" s="1" t="s">
        <v>2</v>
      </c>
    </row>
    <row r="78" spans="3:22" x14ac:dyDescent="0.55000000000000004">
      <c r="C78" s="1">
        <v>9984</v>
      </c>
      <c r="D78" s="1" t="s">
        <v>5</v>
      </c>
      <c r="E78" s="3">
        <v>5481</v>
      </c>
      <c r="F78" s="3">
        <v>5643</v>
      </c>
      <c r="G78" s="1">
        <v>-162</v>
      </c>
      <c r="H78" s="2">
        <v>-2.87E-2</v>
      </c>
      <c r="I78" s="3">
        <v>29900</v>
      </c>
      <c r="J78" s="3">
        <v>5065</v>
      </c>
      <c r="K78" s="3">
        <v>5345</v>
      </c>
      <c r="L78" s="3">
        <v>159815500</v>
      </c>
      <c r="M78" s="3">
        <v>163881900</v>
      </c>
      <c r="N78" s="3">
        <v>4066400</v>
      </c>
      <c r="O78" s="2">
        <v>2.5399999999999999E-2</v>
      </c>
      <c r="P78" s="1">
        <v>0</v>
      </c>
      <c r="Q78" s="3">
        <v>29900</v>
      </c>
      <c r="S78" s="3">
        <v>29900</v>
      </c>
      <c r="T78" s="1" t="s">
        <v>4</v>
      </c>
      <c r="U78" s="1" t="s">
        <v>9</v>
      </c>
      <c r="V78" s="1" t="s">
        <v>2</v>
      </c>
    </row>
    <row r="79" spans="3:22" x14ac:dyDescent="0.55000000000000004">
      <c r="C79" s="1">
        <v>9984</v>
      </c>
      <c r="D79" s="1" t="s">
        <v>5</v>
      </c>
      <c r="E79" s="3">
        <v>5481</v>
      </c>
      <c r="F79" s="3">
        <v>5643</v>
      </c>
      <c r="G79" s="1">
        <v>-162</v>
      </c>
      <c r="H79" s="2">
        <v>-2.87E-2</v>
      </c>
      <c r="I79" s="3">
        <v>4900</v>
      </c>
      <c r="J79" s="3">
        <v>5453</v>
      </c>
      <c r="K79" s="3">
        <v>5921</v>
      </c>
      <c r="L79" s="3">
        <v>29012900</v>
      </c>
      <c r="M79" s="3">
        <v>26856900</v>
      </c>
      <c r="N79" s="3">
        <v>-2156000</v>
      </c>
      <c r="O79" s="2">
        <v>-7.4300000000000005E-2</v>
      </c>
      <c r="P79" s="1">
        <v>0</v>
      </c>
      <c r="Q79" s="3">
        <v>4900</v>
      </c>
      <c r="S79" s="3">
        <v>4900</v>
      </c>
      <c r="T79" s="1" t="s">
        <v>4</v>
      </c>
      <c r="U79" s="1" t="s">
        <v>9</v>
      </c>
      <c r="V79" s="1" t="s">
        <v>8</v>
      </c>
    </row>
    <row r="80" spans="3:22" x14ac:dyDescent="0.55000000000000004">
      <c r="C80" s="1">
        <v>6502</v>
      </c>
      <c r="D80" s="1" t="s">
        <v>7</v>
      </c>
      <c r="E80" s="3">
        <v>4640</v>
      </c>
      <c r="F80" s="3">
        <v>4741</v>
      </c>
      <c r="G80" s="1">
        <v>-101</v>
      </c>
      <c r="H80" s="2">
        <v>-2.1299999999999999E-2</v>
      </c>
      <c r="I80" s="1">
        <v>100</v>
      </c>
      <c r="K80" s="3">
        <v>4300</v>
      </c>
      <c r="L80" s="3">
        <v>430000</v>
      </c>
      <c r="M80" s="3">
        <v>464100</v>
      </c>
      <c r="N80" s="3">
        <v>34100</v>
      </c>
      <c r="O80" s="2">
        <v>7.9299999999999995E-2</v>
      </c>
      <c r="P80" s="1">
        <v>0</v>
      </c>
      <c r="Q80" s="1">
        <v>100</v>
      </c>
      <c r="R80" s="1">
        <v>20210409</v>
      </c>
      <c r="T80" s="1" t="s">
        <v>4</v>
      </c>
      <c r="U80" s="1" t="s">
        <v>3</v>
      </c>
      <c r="V80" s="1" t="s">
        <v>2</v>
      </c>
    </row>
    <row r="81" spans="3:22" x14ac:dyDescent="0.55000000000000004">
      <c r="C81" s="1">
        <v>6502</v>
      </c>
      <c r="D81" s="1" t="s">
        <v>7</v>
      </c>
      <c r="E81" s="3">
        <v>4640</v>
      </c>
      <c r="F81" s="3">
        <v>4741</v>
      </c>
      <c r="G81" s="1">
        <v>-101</v>
      </c>
      <c r="H81" s="2">
        <v>-2.1299999999999999E-2</v>
      </c>
      <c r="I81" s="1">
        <v>200</v>
      </c>
      <c r="K81" s="3">
        <v>4400</v>
      </c>
      <c r="L81" s="3">
        <v>880000</v>
      </c>
      <c r="M81" s="3">
        <v>928200</v>
      </c>
      <c r="N81" s="3">
        <v>48200</v>
      </c>
      <c r="O81" s="2">
        <v>5.4699999999999999E-2</v>
      </c>
      <c r="P81" s="1">
        <v>0</v>
      </c>
      <c r="Q81" s="1">
        <v>200</v>
      </c>
      <c r="R81" s="1">
        <v>20210409</v>
      </c>
      <c r="T81" s="1" t="s">
        <v>4</v>
      </c>
      <c r="U81" s="1" t="s">
        <v>3</v>
      </c>
      <c r="V81" s="1" t="s">
        <v>2</v>
      </c>
    </row>
    <row r="82" spans="3:22" x14ac:dyDescent="0.55000000000000004">
      <c r="C82" s="1">
        <v>8609</v>
      </c>
      <c r="D82" s="1" t="s">
        <v>6</v>
      </c>
      <c r="E82" s="3">
        <v>389</v>
      </c>
      <c r="F82" s="3">
        <v>392</v>
      </c>
      <c r="G82" s="1">
        <v>-3</v>
      </c>
      <c r="H82" s="2">
        <v>-7.7000000000000002E-3</v>
      </c>
      <c r="I82" s="3">
        <v>200</v>
      </c>
      <c r="K82" s="3">
        <v>442</v>
      </c>
      <c r="L82" s="3">
        <v>88400</v>
      </c>
      <c r="M82" s="3">
        <v>77800</v>
      </c>
      <c r="N82" s="3">
        <v>10600</v>
      </c>
      <c r="O82" s="2">
        <v>0.11990000000000001</v>
      </c>
      <c r="P82" s="1">
        <v>200</v>
      </c>
      <c r="Q82" s="3">
        <v>0</v>
      </c>
      <c r="R82" s="1">
        <v>20210527</v>
      </c>
      <c r="T82" s="1" t="s">
        <v>4</v>
      </c>
      <c r="U82" s="1" t="s">
        <v>3</v>
      </c>
      <c r="V82" s="1" t="s">
        <v>2</v>
      </c>
    </row>
    <row r="83" spans="3:22" x14ac:dyDescent="0.55000000000000004">
      <c r="C83" s="1">
        <v>8609</v>
      </c>
      <c r="D83" s="1" t="s">
        <v>6</v>
      </c>
      <c r="E83" s="3">
        <v>389</v>
      </c>
      <c r="F83" s="3">
        <v>392</v>
      </c>
      <c r="G83" s="1">
        <v>-3</v>
      </c>
      <c r="H83" s="2">
        <v>-7.7000000000000002E-3</v>
      </c>
      <c r="I83" s="3">
        <v>100</v>
      </c>
      <c r="K83" s="3">
        <v>350</v>
      </c>
      <c r="L83" s="3">
        <v>35000</v>
      </c>
      <c r="M83" s="3">
        <v>38900</v>
      </c>
      <c r="N83" s="3">
        <v>3900</v>
      </c>
      <c r="O83" s="2">
        <v>0.1114</v>
      </c>
      <c r="P83" s="1">
        <v>100</v>
      </c>
      <c r="Q83" s="3">
        <v>0</v>
      </c>
      <c r="R83" s="1">
        <v>20211217</v>
      </c>
      <c r="T83" s="1" t="s">
        <v>4</v>
      </c>
      <c r="U83" s="1" t="s">
        <v>3</v>
      </c>
      <c r="V83" s="1" t="s">
        <v>2</v>
      </c>
    </row>
    <row r="84" spans="3:22" x14ac:dyDescent="0.55000000000000004">
      <c r="C84" s="1">
        <v>8609</v>
      </c>
      <c r="D84" s="1" t="s">
        <v>6</v>
      </c>
      <c r="E84" s="3">
        <v>389</v>
      </c>
      <c r="F84" s="3">
        <v>392</v>
      </c>
      <c r="G84" s="1">
        <v>-3</v>
      </c>
      <c r="H84" s="2">
        <v>-7.7000000000000002E-3</v>
      </c>
      <c r="I84" s="3">
        <v>100</v>
      </c>
      <c r="K84" s="3">
        <v>390</v>
      </c>
      <c r="L84" s="3">
        <v>39000</v>
      </c>
      <c r="M84" s="3">
        <v>38900</v>
      </c>
      <c r="N84" s="3">
        <v>-100</v>
      </c>
      <c r="O84" s="2">
        <v>-2.5000000000000001E-3</v>
      </c>
      <c r="P84" s="1">
        <v>100</v>
      </c>
      <c r="Q84" s="3">
        <v>0</v>
      </c>
      <c r="R84" s="1">
        <v>20211217</v>
      </c>
      <c r="T84" s="1" t="s">
        <v>4</v>
      </c>
      <c r="U84" s="1" t="s">
        <v>3</v>
      </c>
      <c r="V84" s="1" t="s">
        <v>2</v>
      </c>
    </row>
    <row r="85" spans="3:22" x14ac:dyDescent="0.55000000000000004">
      <c r="C85" s="1">
        <v>9984</v>
      </c>
      <c r="D85" s="1" t="s">
        <v>5</v>
      </c>
      <c r="E85" s="3">
        <v>5481</v>
      </c>
      <c r="F85" s="3">
        <v>5643</v>
      </c>
      <c r="G85" s="1">
        <v>-162</v>
      </c>
      <c r="H85" s="2">
        <v>-2.87E-2</v>
      </c>
      <c r="I85" s="3">
        <v>1000</v>
      </c>
      <c r="K85" s="3">
        <v>9995</v>
      </c>
      <c r="L85" s="3">
        <v>9995000</v>
      </c>
      <c r="M85" s="3">
        <v>5481000</v>
      </c>
      <c r="N85" s="3">
        <v>-4514000</v>
      </c>
      <c r="O85" s="2">
        <v>-0.4516</v>
      </c>
      <c r="P85" s="1">
        <v>0</v>
      </c>
      <c r="Q85" s="3">
        <v>1000</v>
      </c>
      <c r="R85" s="1">
        <v>20210408</v>
      </c>
      <c r="T85" s="1" t="s">
        <v>4</v>
      </c>
      <c r="U85" s="1" t="s">
        <v>3</v>
      </c>
      <c r="V85" s="1" t="s">
        <v>2</v>
      </c>
    </row>
    <row r="86" spans="3:22" x14ac:dyDescent="0.55000000000000004">
      <c r="C86" s="1">
        <v>9984</v>
      </c>
      <c r="D86" s="1" t="s">
        <v>5</v>
      </c>
      <c r="E86" s="3">
        <v>5481</v>
      </c>
      <c r="F86" s="3">
        <v>5643</v>
      </c>
      <c r="G86" s="1">
        <v>-162</v>
      </c>
      <c r="H86" s="2">
        <v>-2.87E-2</v>
      </c>
      <c r="I86" s="1">
        <v>300</v>
      </c>
      <c r="K86" s="3">
        <v>7700</v>
      </c>
      <c r="L86" s="3">
        <v>2310000</v>
      </c>
      <c r="M86" s="3">
        <v>1644300</v>
      </c>
      <c r="N86" s="3">
        <v>-665700</v>
      </c>
      <c r="O86" s="2">
        <v>-0.28810000000000002</v>
      </c>
      <c r="P86" s="1">
        <v>0</v>
      </c>
      <c r="Q86" s="1">
        <v>300</v>
      </c>
      <c r="R86" s="1">
        <v>20210624</v>
      </c>
      <c r="T86" s="1" t="s">
        <v>4</v>
      </c>
      <c r="U86" s="1" t="s">
        <v>3</v>
      </c>
      <c r="V86" s="1" t="s">
        <v>2</v>
      </c>
    </row>
    <row r="87" spans="3:22" x14ac:dyDescent="0.55000000000000004">
      <c r="C87" s="1">
        <v>9984</v>
      </c>
      <c r="D87" s="1" t="s">
        <v>5</v>
      </c>
      <c r="E87" s="3">
        <v>5481</v>
      </c>
      <c r="F87" s="3">
        <v>5643</v>
      </c>
      <c r="G87" s="1">
        <v>-162</v>
      </c>
      <c r="H87" s="2">
        <v>-2.87E-2</v>
      </c>
      <c r="I87" s="1">
        <v>100</v>
      </c>
      <c r="K87" s="3">
        <v>7970</v>
      </c>
      <c r="L87" s="3">
        <v>797000</v>
      </c>
      <c r="M87" s="3">
        <v>548100</v>
      </c>
      <c r="N87" s="3">
        <v>-248900</v>
      </c>
      <c r="O87" s="2">
        <v>-0.31219999999999998</v>
      </c>
      <c r="P87" s="1">
        <v>0</v>
      </c>
      <c r="Q87" s="1">
        <v>100</v>
      </c>
      <c r="R87" s="1">
        <v>20210624</v>
      </c>
      <c r="T87" s="1" t="s">
        <v>4</v>
      </c>
      <c r="U87" s="1" t="s">
        <v>3</v>
      </c>
      <c r="V87" s="1" t="s">
        <v>2</v>
      </c>
    </row>
    <row r="88" spans="3:22" x14ac:dyDescent="0.55000000000000004">
      <c r="C88" s="1">
        <v>9984</v>
      </c>
      <c r="D88" s="1" t="s">
        <v>5</v>
      </c>
      <c r="E88" s="3">
        <v>5481</v>
      </c>
      <c r="F88" s="3">
        <v>5643</v>
      </c>
      <c r="G88" s="1">
        <v>-162</v>
      </c>
      <c r="H88" s="2">
        <v>-2.87E-2</v>
      </c>
      <c r="I88" s="1">
        <v>400</v>
      </c>
      <c r="K88" s="3">
        <v>7920</v>
      </c>
      <c r="L88" s="3">
        <v>3168000</v>
      </c>
      <c r="M88" s="3">
        <v>2192400</v>
      </c>
      <c r="N88" s="3">
        <v>-975600</v>
      </c>
      <c r="O88" s="2">
        <v>-0.30790000000000001</v>
      </c>
      <c r="P88" s="1">
        <v>0</v>
      </c>
      <c r="Q88" s="1">
        <v>400</v>
      </c>
      <c r="R88" s="1">
        <v>20210628</v>
      </c>
      <c r="T88" s="1" t="s">
        <v>4</v>
      </c>
      <c r="U88" s="1" t="s">
        <v>3</v>
      </c>
      <c r="V88" s="1" t="s">
        <v>2</v>
      </c>
    </row>
    <row r="89" spans="3:22" x14ac:dyDescent="0.55000000000000004">
      <c r="C89" s="1" t="s">
        <v>1</v>
      </c>
      <c r="D89" s="1" t="s">
        <v>0</v>
      </c>
      <c r="E89" s="1" t="s">
        <v>1</v>
      </c>
      <c r="F89" s="1" t="s">
        <v>1</v>
      </c>
      <c r="G89" s="1" t="s">
        <v>1</v>
      </c>
      <c r="H89" s="2" t="s">
        <v>1</v>
      </c>
      <c r="I89" s="1" t="s">
        <v>1</v>
      </c>
      <c r="J89" s="1" t="s">
        <v>1</v>
      </c>
      <c r="K89" s="1" t="s">
        <v>1</v>
      </c>
      <c r="L89" s="3" t="s">
        <v>1</v>
      </c>
      <c r="M89" s="3" t="s">
        <v>1</v>
      </c>
      <c r="N89" s="3" t="s">
        <v>1</v>
      </c>
      <c r="O89" s="2" t="s">
        <v>1</v>
      </c>
      <c r="P89" s="1" t="s">
        <v>1</v>
      </c>
      <c r="Q89" s="1" t="s">
        <v>1</v>
      </c>
      <c r="R89" s="1" t="s">
        <v>1</v>
      </c>
      <c r="S89" s="1" t="s">
        <v>1</v>
      </c>
      <c r="T89" s="1" t="s">
        <v>0</v>
      </c>
      <c r="U89" s="1" t="s">
        <v>0</v>
      </c>
      <c r="V89" s="1" t="s">
        <v>0</v>
      </c>
    </row>
    <row r="90" spans="3:22" x14ac:dyDescent="0.55000000000000004">
      <c r="E90" s="3"/>
      <c r="F90" s="3"/>
      <c r="H90" s="2"/>
      <c r="K90" s="3"/>
      <c r="L90" s="3"/>
      <c r="M90" s="3"/>
      <c r="N90" s="3"/>
      <c r="O90" s="2"/>
    </row>
    <row r="91" spans="3:22" x14ac:dyDescent="0.55000000000000004">
      <c r="E91" s="3"/>
      <c r="F91" s="3"/>
      <c r="H91" s="2"/>
      <c r="K91" s="3"/>
      <c r="L91" s="3"/>
      <c r="M91" s="3"/>
      <c r="N91" s="3"/>
      <c r="O91" s="2"/>
    </row>
    <row r="92" spans="3:22" x14ac:dyDescent="0.55000000000000004">
      <c r="E92" s="3"/>
      <c r="F92" s="3"/>
      <c r="H92" s="2"/>
      <c r="K92" s="3"/>
      <c r="L92" s="3"/>
      <c r="M92" s="3"/>
      <c r="N92" s="3"/>
      <c r="O92" s="2"/>
    </row>
    <row r="93" spans="3:22" x14ac:dyDescent="0.55000000000000004">
      <c r="H93" s="2"/>
      <c r="L93" s="3"/>
      <c r="M93" s="3"/>
      <c r="N93" s="3"/>
      <c r="O93" s="2"/>
    </row>
    <row r="94" spans="3:22" x14ac:dyDescent="0.55000000000000004">
      <c r="E94" s="3"/>
      <c r="F94" s="3"/>
      <c r="H94" s="2"/>
      <c r="K94" s="3"/>
      <c r="L94" s="3"/>
      <c r="M94" s="3"/>
      <c r="N94" s="3"/>
      <c r="O94" s="2"/>
    </row>
    <row r="95" spans="3:22" x14ac:dyDescent="0.55000000000000004">
      <c r="E95" s="3"/>
      <c r="F95" s="3"/>
      <c r="H95" s="2"/>
      <c r="K95" s="3"/>
      <c r="L95" s="3"/>
      <c r="M95" s="3"/>
      <c r="N95" s="3"/>
      <c r="O95" s="2"/>
    </row>
    <row r="96" spans="3:22" x14ac:dyDescent="0.55000000000000004">
      <c r="E96" s="3"/>
      <c r="F96" s="3"/>
      <c r="H96" s="2"/>
      <c r="K96" s="3"/>
      <c r="L96" s="3"/>
      <c r="M96" s="3"/>
      <c r="N96" s="3"/>
      <c r="O96" s="2"/>
    </row>
    <row r="97" spans="5:17" x14ac:dyDescent="0.55000000000000004">
      <c r="E97" s="3"/>
      <c r="F97" s="3"/>
      <c r="H97" s="2"/>
      <c r="K97" s="3"/>
      <c r="L97" s="3"/>
      <c r="M97" s="3"/>
      <c r="N97" s="3"/>
      <c r="O97" s="2"/>
    </row>
    <row r="98" spans="5:17" x14ac:dyDescent="0.55000000000000004">
      <c r="H98" s="2"/>
      <c r="L98" s="3"/>
      <c r="M98" s="3"/>
      <c r="N98" s="3"/>
      <c r="O98" s="2"/>
    </row>
    <row r="99" spans="5:17" x14ac:dyDescent="0.55000000000000004">
      <c r="E99" s="3"/>
      <c r="F99" s="3"/>
      <c r="H99" s="2"/>
      <c r="K99" s="3"/>
      <c r="L99" s="3"/>
      <c r="M99" s="3"/>
      <c r="N99" s="3"/>
      <c r="O99" s="2"/>
    </row>
    <row r="100" spans="5:17" x14ac:dyDescent="0.55000000000000004">
      <c r="E100" s="3"/>
      <c r="F100" s="3"/>
      <c r="H100" s="2"/>
      <c r="K100" s="3"/>
      <c r="L100" s="3"/>
      <c r="M100" s="3"/>
      <c r="N100" s="3"/>
      <c r="O100" s="2"/>
    </row>
    <row r="101" spans="5:17" x14ac:dyDescent="0.55000000000000004">
      <c r="H101" s="2"/>
      <c r="I101" s="3"/>
      <c r="L101" s="3"/>
      <c r="M101" s="3"/>
      <c r="N101" s="3"/>
      <c r="O101" s="2"/>
      <c r="Q101" s="3"/>
    </row>
    <row r="102" spans="5:17" x14ac:dyDescent="0.55000000000000004">
      <c r="E102" s="3"/>
      <c r="F102" s="3"/>
      <c r="H102" s="2"/>
      <c r="K102" s="3"/>
      <c r="L102" s="3"/>
      <c r="M102" s="3"/>
      <c r="N102" s="3"/>
      <c r="O102" s="2"/>
    </row>
    <row r="103" spans="5:17" x14ac:dyDescent="0.55000000000000004">
      <c r="E103" s="3"/>
      <c r="F103" s="3"/>
      <c r="H103" s="2"/>
      <c r="K103" s="3"/>
      <c r="L103" s="3"/>
      <c r="M103" s="3"/>
      <c r="N103" s="3"/>
      <c r="O103" s="2"/>
    </row>
    <row r="104" spans="5:17" x14ac:dyDescent="0.55000000000000004">
      <c r="H104" s="2"/>
      <c r="L104" s="3"/>
      <c r="M104" s="3"/>
      <c r="N104" s="3"/>
      <c r="O104" s="2"/>
    </row>
    <row r="105" spans="5:17" x14ac:dyDescent="0.55000000000000004">
      <c r="H105" s="2"/>
      <c r="L105" s="3"/>
      <c r="M105" s="3"/>
      <c r="N105" s="3"/>
      <c r="O105" s="2"/>
    </row>
    <row r="106" spans="5:17" x14ac:dyDescent="0.55000000000000004">
      <c r="E106" s="3"/>
      <c r="F106" s="3"/>
      <c r="H106" s="2"/>
      <c r="K106" s="3"/>
      <c r="L106" s="3"/>
      <c r="M106" s="3"/>
      <c r="N106" s="3"/>
      <c r="O106" s="2"/>
    </row>
    <row r="107" spans="5:17" x14ac:dyDescent="0.55000000000000004">
      <c r="E107" s="3"/>
      <c r="F107" s="3"/>
      <c r="H107" s="2"/>
      <c r="K107" s="3"/>
      <c r="L107" s="3"/>
      <c r="M107" s="3"/>
      <c r="N107" s="3"/>
      <c r="O107" s="2"/>
    </row>
    <row r="108" spans="5:17" x14ac:dyDescent="0.55000000000000004">
      <c r="E108" s="3"/>
      <c r="F108" s="3"/>
      <c r="H108" s="2"/>
      <c r="K108" s="3"/>
      <c r="L108" s="3"/>
      <c r="M108" s="3"/>
      <c r="N108" s="3"/>
      <c r="O108" s="2"/>
    </row>
    <row r="109" spans="5:17" x14ac:dyDescent="0.55000000000000004">
      <c r="H109" s="2"/>
      <c r="I109" s="3"/>
      <c r="L109" s="3"/>
      <c r="M109" s="3"/>
      <c r="N109" s="3"/>
      <c r="O109" s="2"/>
      <c r="Q109" s="3"/>
    </row>
    <row r="110" spans="5:17" x14ac:dyDescent="0.55000000000000004">
      <c r="E110" s="3"/>
      <c r="F110" s="3"/>
      <c r="H110" s="2"/>
      <c r="K110" s="3"/>
      <c r="L110" s="3"/>
      <c r="M110" s="3"/>
      <c r="N110" s="3"/>
      <c r="O110" s="2"/>
    </row>
    <row r="111" spans="5:17" x14ac:dyDescent="0.55000000000000004">
      <c r="E111" s="3"/>
      <c r="F111" s="3"/>
      <c r="H111" s="2"/>
      <c r="I111" s="3"/>
      <c r="L111" s="3"/>
      <c r="M111" s="3"/>
      <c r="N111" s="3"/>
      <c r="O111" s="2"/>
      <c r="Q111" s="3"/>
    </row>
    <row r="112" spans="5:17" x14ac:dyDescent="0.55000000000000004">
      <c r="E112" s="3"/>
      <c r="F112" s="3"/>
      <c r="H112" s="2"/>
      <c r="K112" s="3"/>
      <c r="L112" s="3"/>
      <c r="M112" s="3"/>
      <c r="N112" s="3"/>
      <c r="O112" s="2"/>
    </row>
    <row r="113" spans="5:17" x14ac:dyDescent="0.55000000000000004">
      <c r="E113" s="3"/>
      <c r="F113" s="3"/>
      <c r="H113" s="2"/>
      <c r="K113" s="3"/>
      <c r="L113" s="3"/>
      <c r="M113" s="3"/>
      <c r="N113" s="3"/>
      <c r="O113" s="2"/>
    </row>
    <row r="114" spans="5:17" x14ac:dyDescent="0.55000000000000004">
      <c r="E114" s="3"/>
      <c r="F114" s="3"/>
      <c r="H114" s="2"/>
      <c r="K114" s="3"/>
      <c r="L114" s="3"/>
      <c r="M114" s="3"/>
      <c r="N114" s="3"/>
      <c r="O114" s="2"/>
    </row>
    <row r="115" spans="5:17" x14ac:dyDescent="0.55000000000000004">
      <c r="E115" s="3"/>
      <c r="F115" s="3"/>
      <c r="H115" s="2"/>
      <c r="K115" s="3"/>
      <c r="L115" s="3"/>
      <c r="M115" s="3"/>
      <c r="N115" s="3"/>
      <c r="O115" s="2"/>
    </row>
    <row r="116" spans="5:17" x14ac:dyDescent="0.55000000000000004">
      <c r="E116" s="3"/>
      <c r="F116" s="3"/>
      <c r="H116" s="2"/>
      <c r="K116" s="3"/>
      <c r="L116" s="3"/>
      <c r="M116" s="3"/>
      <c r="N116" s="3"/>
      <c r="O116" s="2"/>
    </row>
    <row r="117" spans="5:17" x14ac:dyDescent="0.55000000000000004">
      <c r="H117" s="2"/>
      <c r="I117" s="3"/>
      <c r="L117" s="3"/>
      <c r="M117" s="3"/>
      <c r="N117" s="3"/>
      <c r="O117" s="2"/>
      <c r="Q117" s="3"/>
    </row>
    <row r="118" spans="5:17" x14ac:dyDescent="0.55000000000000004">
      <c r="E118" s="3"/>
      <c r="F118" s="3"/>
      <c r="H118" s="2"/>
      <c r="K118" s="3"/>
      <c r="L118" s="3"/>
      <c r="M118" s="3"/>
      <c r="N118" s="3"/>
      <c r="O118" s="2"/>
    </row>
    <row r="119" spans="5:17" x14ac:dyDescent="0.55000000000000004">
      <c r="H119" s="2"/>
      <c r="I119" s="3"/>
      <c r="L119" s="3"/>
      <c r="M119" s="3"/>
      <c r="N119" s="3"/>
      <c r="O119" s="2"/>
      <c r="Q119" s="3"/>
    </row>
    <row r="120" spans="5:17" x14ac:dyDescent="0.55000000000000004">
      <c r="H120" s="2"/>
      <c r="L120" s="3"/>
      <c r="M120" s="3"/>
      <c r="N120" s="3"/>
      <c r="O120" s="2"/>
    </row>
    <row r="121" spans="5:17" x14ac:dyDescent="0.55000000000000004">
      <c r="H121" s="2"/>
      <c r="I121" s="3"/>
      <c r="L121" s="3"/>
      <c r="M121" s="3"/>
      <c r="N121" s="3"/>
      <c r="O121" s="2"/>
      <c r="Q121" s="3"/>
    </row>
    <row r="122" spans="5:17" x14ac:dyDescent="0.55000000000000004">
      <c r="H122" s="2"/>
      <c r="I122" s="3"/>
      <c r="L122" s="3"/>
      <c r="M122" s="3"/>
      <c r="N122" s="3"/>
      <c r="O122" s="2"/>
      <c r="Q122" s="3"/>
    </row>
    <row r="123" spans="5:17" x14ac:dyDescent="0.55000000000000004">
      <c r="H123" s="2"/>
      <c r="L123" s="3"/>
      <c r="M123" s="3"/>
      <c r="N123" s="3"/>
      <c r="O123" s="2"/>
    </row>
    <row r="124" spans="5:17" x14ac:dyDescent="0.55000000000000004">
      <c r="H124" s="2"/>
      <c r="L124" s="3"/>
      <c r="M124" s="3"/>
      <c r="N124" s="3"/>
      <c r="O124" s="2"/>
    </row>
    <row r="125" spans="5:17" x14ac:dyDescent="0.55000000000000004">
      <c r="H125" s="2"/>
      <c r="L125" s="3"/>
      <c r="M125" s="3"/>
      <c r="N125" s="3"/>
      <c r="O125" s="2"/>
    </row>
    <row r="126" spans="5:17" x14ac:dyDescent="0.55000000000000004">
      <c r="H126" s="2"/>
      <c r="L126" s="3"/>
      <c r="M126" s="3"/>
      <c r="N126" s="3"/>
      <c r="O126" s="2"/>
    </row>
    <row r="127" spans="5:17" x14ac:dyDescent="0.55000000000000004">
      <c r="E127" s="3"/>
      <c r="F127" s="3"/>
      <c r="H127" s="2"/>
      <c r="K127" s="3"/>
      <c r="L127" s="3"/>
      <c r="M127" s="3"/>
      <c r="N127" s="3"/>
      <c r="O127" s="2"/>
    </row>
    <row r="128" spans="5:17" x14ac:dyDescent="0.55000000000000004">
      <c r="H128" s="2"/>
      <c r="L128" s="3"/>
      <c r="M128" s="3"/>
      <c r="N128" s="3"/>
      <c r="O128" s="2"/>
    </row>
    <row r="129" spans="5:17" x14ac:dyDescent="0.55000000000000004">
      <c r="E129" s="4"/>
      <c r="F129" s="4"/>
      <c r="H129" s="2"/>
      <c r="K129" s="3"/>
      <c r="L129" s="3"/>
      <c r="M129" s="3"/>
      <c r="N129" s="3"/>
      <c r="O129" s="2"/>
    </row>
    <row r="130" spans="5:17" x14ac:dyDescent="0.55000000000000004">
      <c r="E130" s="3"/>
      <c r="F130" s="3"/>
      <c r="H130" s="2"/>
      <c r="K130" s="3"/>
      <c r="L130" s="3"/>
      <c r="M130" s="3"/>
      <c r="N130" s="3"/>
      <c r="O130" s="2"/>
    </row>
    <row r="131" spans="5:17" x14ac:dyDescent="0.55000000000000004">
      <c r="E131" s="3"/>
      <c r="F131" s="3"/>
      <c r="H131" s="2"/>
      <c r="I131" s="3"/>
      <c r="K131" s="3"/>
      <c r="L131" s="3"/>
      <c r="M131" s="3"/>
      <c r="N131" s="3"/>
      <c r="O131" s="2"/>
      <c r="Q131" s="3"/>
    </row>
    <row r="132" spans="5:17" x14ac:dyDescent="0.55000000000000004">
      <c r="E132" s="3"/>
      <c r="F132" s="3"/>
      <c r="H132" s="2"/>
      <c r="I132" s="3"/>
      <c r="K132" s="3"/>
      <c r="L132" s="3"/>
      <c r="M132" s="3"/>
      <c r="N132" s="3"/>
      <c r="O132" s="2"/>
      <c r="Q132" s="3"/>
    </row>
    <row r="133" spans="5:17" x14ac:dyDescent="0.55000000000000004">
      <c r="E133" s="3"/>
      <c r="F133" s="3"/>
      <c r="H133" s="2"/>
      <c r="I133" s="3"/>
      <c r="K133" s="3"/>
      <c r="L133" s="3"/>
      <c r="M133" s="3"/>
      <c r="N133" s="3"/>
      <c r="O133" s="2"/>
      <c r="Q133" s="3"/>
    </row>
    <row r="134" spans="5:17" x14ac:dyDescent="0.55000000000000004">
      <c r="E134" s="3"/>
      <c r="F134" s="3"/>
      <c r="H134" s="2"/>
      <c r="I134" s="3"/>
      <c r="K134" s="3"/>
      <c r="L134" s="3"/>
      <c r="M134" s="3"/>
      <c r="N134" s="3"/>
      <c r="O134" s="2"/>
      <c r="Q134" s="3"/>
    </row>
    <row r="135" spans="5:17" x14ac:dyDescent="0.55000000000000004">
      <c r="E135" s="3"/>
      <c r="F135" s="3"/>
      <c r="H135" s="2"/>
      <c r="K135" s="3"/>
      <c r="L135" s="3"/>
      <c r="M135" s="3"/>
      <c r="N135" s="3"/>
      <c r="O135" s="2"/>
    </row>
    <row r="136" spans="5:17" x14ac:dyDescent="0.55000000000000004">
      <c r="E136" s="3"/>
      <c r="F136" s="3"/>
      <c r="H136" s="2"/>
      <c r="I136" s="3"/>
      <c r="K136" s="3"/>
      <c r="L136" s="3"/>
      <c r="M136" s="3"/>
      <c r="N136" s="3"/>
      <c r="O136" s="2"/>
      <c r="Q136" s="3"/>
    </row>
    <row r="137" spans="5:17" x14ac:dyDescent="0.55000000000000004">
      <c r="E137" s="3"/>
      <c r="F137" s="3"/>
      <c r="H137" s="2"/>
      <c r="I137" s="3"/>
      <c r="K137" s="3"/>
      <c r="L137" s="3"/>
      <c r="M137" s="3"/>
      <c r="N137" s="3"/>
      <c r="O137" s="2"/>
      <c r="Q137" s="3"/>
    </row>
    <row r="138" spans="5:17" x14ac:dyDescent="0.55000000000000004">
      <c r="E138" s="3"/>
      <c r="F138" s="3"/>
      <c r="H138" s="2"/>
      <c r="I138" s="3"/>
      <c r="K138" s="3"/>
      <c r="L138" s="3"/>
      <c r="M138" s="3"/>
      <c r="N138" s="3"/>
      <c r="O138" s="2"/>
      <c r="Q138" s="3"/>
    </row>
    <row r="139" spans="5:17" x14ac:dyDescent="0.55000000000000004">
      <c r="E139" s="3"/>
      <c r="F139" s="3"/>
      <c r="H139" s="2"/>
      <c r="I139" s="3"/>
      <c r="K139" s="3"/>
      <c r="L139" s="3"/>
      <c r="M139" s="3"/>
      <c r="N139" s="3"/>
      <c r="O139" s="2"/>
      <c r="Q139" s="3"/>
    </row>
    <row r="140" spans="5:17" x14ac:dyDescent="0.55000000000000004">
      <c r="E140" s="3"/>
      <c r="F140" s="3"/>
      <c r="H140" s="2"/>
      <c r="K140" s="3"/>
      <c r="L140" s="3"/>
      <c r="M140" s="3"/>
      <c r="N140" s="3"/>
      <c r="O140" s="2"/>
    </row>
    <row r="141" spans="5:17" x14ac:dyDescent="0.55000000000000004">
      <c r="E141" s="3"/>
      <c r="F141" s="3"/>
      <c r="H141" s="2"/>
      <c r="K141" s="3"/>
      <c r="L141" s="3"/>
      <c r="M141" s="3"/>
      <c r="N141" s="3"/>
      <c r="O141" s="2"/>
    </row>
    <row r="142" spans="5:17" x14ac:dyDescent="0.55000000000000004">
      <c r="E142" s="3"/>
      <c r="F142" s="3"/>
      <c r="H142" s="2"/>
      <c r="I142" s="3"/>
      <c r="K142" s="3"/>
      <c r="L142" s="3"/>
      <c r="M142" s="3"/>
      <c r="N142" s="3"/>
      <c r="O142" s="2"/>
      <c r="Q142" s="3"/>
    </row>
    <row r="143" spans="5:17" x14ac:dyDescent="0.55000000000000004">
      <c r="E143" s="3"/>
      <c r="F143" s="3"/>
      <c r="H143" s="2"/>
      <c r="I143" s="3"/>
      <c r="K143" s="3"/>
      <c r="L143" s="3"/>
      <c r="M143" s="3"/>
      <c r="N143" s="3"/>
      <c r="O143" s="2"/>
      <c r="Q143" s="3"/>
    </row>
    <row r="144" spans="5:17" x14ac:dyDescent="0.55000000000000004">
      <c r="E144" s="3"/>
      <c r="F144" s="3"/>
      <c r="H144" s="2"/>
      <c r="K144" s="3"/>
      <c r="L144" s="3"/>
      <c r="M144" s="3"/>
      <c r="N144" s="3"/>
      <c r="O144" s="2"/>
    </row>
  </sheetData>
  <mergeCells count="24">
    <mergeCell ref="C46:X46"/>
    <mergeCell ref="N15:O15"/>
    <mergeCell ref="N16:O16"/>
    <mergeCell ref="N17:O17"/>
    <mergeCell ref="N18:O18"/>
    <mergeCell ref="N19:O19"/>
    <mergeCell ref="N20:O20"/>
    <mergeCell ref="N21:O21"/>
    <mergeCell ref="N22:O22"/>
    <mergeCell ref="N14:O14"/>
    <mergeCell ref="A5:D5"/>
    <mergeCell ref="F5:H5"/>
    <mergeCell ref="J5:L5"/>
    <mergeCell ref="A27:X27"/>
    <mergeCell ref="N9:O9"/>
    <mergeCell ref="N10:O10"/>
    <mergeCell ref="N11:O11"/>
    <mergeCell ref="N12:O12"/>
    <mergeCell ref="N13:O13"/>
    <mergeCell ref="P1:R1"/>
    <mergeCell ref="Q3:Q4"/>
    <mergeCell ref="N5:O6"/>
    <mergeCell ref="N7:O7"/>
    <mergeCell ref="N8:O8"/>
  </mergeCells>
  <phoneticPr fontId="1"/>
  <conditionalFormatting sqref="Q2">
    <cfRule type="expression" dxfId="101" priority="1" stopIfTrue="1">
      <formula>AND(O2&gt;O3,O2&gt;0)</formula>
    </cfRule>
    <cfRule type="expression" dxfId="100" priority="2" stopIfTrue="1">
      <formula>AND(O2&lt;O3,O2&gt;0)</formula>
    </cfRule>
  </conditionalFormatting>
  <conditionalFormatting sqref="R2">
    <cfRule type="expression" dxfId="99" priority="3" stopIfTrue="1">
      <formula>AND(O2&gt;O3,O2&gt;0)</formula>
    </cfRule>
    <cfRule type="expression" dxfId="98" priority="4" stopIfTrue="1">
      <formula>AND(O2&lt;O3,O2&gt;0)</formula>
    </cfRule>
  </conditionalFormatting>
  <conditionalFormatting sqref="Q14">
    <cfRule type="expression" dxfId="97" priority="5" stopIfTrue="1">
      <formula>AND(Q14&gt;O3,O2&gt;0)</formula>
    </cfRule>
    <cfRule type="expression" dxfId="96" priority="6" stopIfTrue="1">
      <formula>AND(Q14&lt;O3,O2&gt;0)</formula>
    </cfRule>
  </conditionalFormatting>
  <conditionalFormatting sqref="Q7">
    <cfRule type="expression" dxfId="95" priority="7" stopIfTrue="1">
      <formula>AND(Q7&gt;O3,O2&gt;0)</formula>
    </cfRule>
    <cfRule type="expression" dxfId="94" priority="8" stopIfTrue="1">
      <formula>AND(Q7&lt;O3,O2&gt;0)</formula>
    </cfRule>
  </conditionalFormatting>
  <conditionalFormatting sqref="Q8">
    <cfRule type="expression" dxfId="93" priority="9" stopIfTrue="1">
      <formula>AND(Q8&gt;O3,O2&gt;0)</formula>
    </cfRule>
    <cfRule type="expression" dxfId="92" priority="10" stopIfTrue="1">
      <formula>AND(Q8&lt;O3,O2&gt;0)</formula>
    </cfRule>
  </conditionalFormatting>
  <conditionalFormatting sqref="Q9">
    <cfRule type="expression" dxfId="91" priority="11" stopIfTrue="1">
      <formula>AND(Q9&gt;O3,O2&gt;0)</formula>
    </cfRule>
    <cfRule type="expression" dxfId="90" priority="12" stopIfTrue="1">
      <formula>AND(Q9&lt;O3,O2&gt;0)</formula>
    </cfRule>
  </conditionalFormatting>
  <conditionalFormatting sqref="Q10">
    <cfRule type="expression" dxfId="89" priority="13" stopIfTrue="1">
      <formula>AND(Q10&gt;O3,O2&gt;0)</formula>
    </cfRule>
    <cfRule type="expression" dxfId="88" priority="14" stopIfTrue="1">
      <formula>AND(Q10&lt;O3,O2&gt;0)</formula>
    </cfRule>
  </conditionalFormatting>
  <conditionalFormatting sqref="Q11">
    <cfRule type="expression" dxfId="87" priority="15" stopIfTrue="1">
      <formula>AND(Q11&gt;O3,O2&gt;0)</formula>
    </cfRule>
    <cfRule type="expression" dxfId="86" priority="16" stopIfTrue="1">
      <formula>AND(Q11&lt;O3,O2&gt;0)</formula>
    </cfRule>
  </conditionalFormatting>
  <conditionalFormatting sqref="Q12">
    <cfRule type="expression" dxfId="85" priority="17" stopIfTrue="1">
      <formula>AND(Q12&gt;O3,O2&gt;0)</formula>
    </cfRule>
    <cfRule type="expression" dxfId="84" priority="18" stopIfTrue="1">
      <formula>AND(Q12&lt;O3,O2&gt;0)</formula>
    </cfRule>
  </conditionalFormatting>
  <conditionalFormatting sqref="Q13">
    <cfRule type="expression" dxfId="83" priority="19" stopIfTrue="1">
      <formula>AND(Q13&gt;O3,O2&gt;0)</formula>
    </cfRule>
    <cfRule type="expression" dxfId="82" priority="20" stopIfTrue="1">
      <formula>AND(Q13&lt;O3,O2&gt;0)</formula>
    </cfRule>
  </conditionalFormatting>
  <conditionalFormatting sqref="Q15">
    <cfRule type="expression" dxfId="81" priority="21" stopIfTrue="1">
      <formula>AND(Q15&gt;O3,O2&gt;0)</formula>
    </cfRule>
    <cfRule type="expression" dxfId="80" priority="22" stopIfTrue="1">
      <formula>AND(Q15&lt;O3,O2&gt;0)</formula>
    </cfRule>
  </conditionalFormatting>
  <conditionalFormatting sqref="Q16">
    <cfRule type="expression" dxfId="79" priority="23" stopIfTrue="1">
      <formula>AND(Q16&gt;O3,O2&gt;0)</formula>
    </cfRule>
    <cfRule type="expression" dxfId="78" priority="24" stopIfTrue="1">
      <formula>AND(Q16&lt;O3,O2&gt;0)</formula>
    </cfRule>
  </conditionalFormatting>
  <conditionalFormatting sqref="Q17">
    <cfRule type="expression" dxfId="77" priority="25" stopIfTrue="1">
      <formula>AND(Q17&gt;O3,O2&gt;0)</formula>
    </cfRule>
    <cfRule type="expression" dxfId="76" priority="26" stopIfTrue="1">
      <formula>AND(Q17&lt;O3,O2&gt;0)</formula>
    </cfRule>
  </conditionalFormatting>
  <conditionalFormatting sqref="Q18">
    <cfRule type="expression" dxfId="75" priority="27" stopIfTrue="1">
      <formula>AND(Q18&gt;O3,O2&gt;0)</formula>
    </cfRule>
    <cfRule type="expression" dxfId="74" priority="28" stopIfTrue="1">
      <formula>AND(Q18&lt;O3,O2&gt;0)</formula>
    </cfRule>
  </conditionalFormatting>
  <conditionalFormatting sqref="Q19">
    <cfRule type="expression" dxfId="73" priority="29" stopIfTrue="1">
      <formula>AND(Q19&gt;O3,O2&gt;0)</formula>
    </cfRule>
    <cfRule type="expression" dxfId="72" priority="30" stopIfTrue="1">
      <formula>AND(Q19&lt;O3,O2&gt;0)</formula>
    </cfRule>
  </conditionalFormatting>
  <conditionalFormatting sqref="Q20">
    <cfRule type="expression" dxfId="71" priority="31" stopIfTrue="1">
      <formula>AND(Q20&gt;O3,O2&gt;0)</formula>
    </cfRule>
    <cfRule type="expression" dxfId="70" priority="32" stopIfTrue="1">
      <formula>AND(Q20&lt;O3,O2&gt;0)</formula>
    </cfRule>
  </conditionalFormatting>
  <conditionalFormatting sqref="Q21">
    <cfRule type="expression" dxfId="69" priority="33" stopIfTrue="1">
      <formula>AND(Q21&gt;O3,O2&gt;0)</formula>
    </cfRule>
    <cfRule type="expression" dxfId="68" priority="34" stopIfTrue="1">
      <formula>AND(Q21&lt;O3,O2&gt;0)</formula>
    </cfRule>
  </conditionalFormatting>
  <conditionalFormatting sqref="Q22:Q23">
    <cfRule type="expression" dxfId="67" priority="35" stopIfTrue="1">
      <formula>AND(Q22&gt;O3,O2&gt;0)</formula>
    </cfRule>
    <cfRule type="expression" dxfId="66" priority="36" stopIfTrue="1">
      <formula>AND(Q22&lt;O3,O2&gt;0)</formula>
    </cfRule>
  </conditionalFormatting>
  <conditionalFormatting sqref="P7">
    <cfRule type="expression" dxfId="65" priority="37" stopIfTrue="1">
      <formula>AND(Q7&gt;O3,O2&gt;0)</formula>
    </cfRule>
    <cfRule type="expression" dxfId="64" priority="38" stopIfTrue="1">
      <formula>AND(Q7&lt;O3,O2&gt;0)</formula>
    </cfRule>
  </conditionalFormatting>
  <conditionalFormatting sqref="P8">
    <cfRule type="expression" dxfId="63" priority="39" stopIfTrue="1">
      <formula>AND(Q8&gt;O3,O2&gt;0)</formula>
    </cfRule>
    <cfRule type="expression" dxfId="62" priority="40" stopIfTrue="1">
      <formula>AND(Q8&lt;O3,O2&gt;0)</formula>
    </cfRule>
  </conditionalFormatting>
  <conditionalFormatting sqref="P9">
    <cfRule type="expression" dxfId="61" priority="41" stopIfTrue="1">
      <formula>AND(Q9&gt;O3,O2&gt;0)</formula>
    </cfRule>
    <cfRule type="expression" dxfId="60" priority="42" stopIfTrue="1">
      <formula>AND(Q9&lt;O3,O2&gt;0)</formula>
    </cfRule>
  </conditionalFormatting>
  <conditionalFormatting sqref="P10">
    <cfRule type="expression" dxfId="59" priority="43" stopIfTrue="1">
      <formula>AND(Q10&gt;O3,O2&gt;0)</formula>
    </cfRule>
    <cfRule type="expression" dxfId="58" priority="44" stopIfTrue="1">
      <formula>AND(Q10&lt;O3,O2&gt;0)</formula>
    </cfRule>
  </conditionalFormatting>
  <conditionalFormatting sqref="P11">
    <cfRule type="expression" dxfId="57" priority="45" stopIfTrue="1">
      <formula>AND(Q11&gt;O3,O2&gt;0)</formula>
    </cfRule>
    <cfRule type="expression" dxfId="56" priority="46" stopIfTrue="1">
      <formula>AND(Q11&lt;O3,O2&gt;0)</formula>
    </cfRule>
  </conditionalFormatting>
  <conditionalFormatting sqref="P12">
    <cfRule type="expression" dxfId="55" priority="47" stopIfTrue="1">
      <formula>AND(Q12&gt;O3,O2&gt;0)</formula>
    </cfRule>
    <cfRule type="expression" dxfId="54" priority="48" stopIfTrue="1">
      <formula>AND(Q12&lt;O3,O2&gt;0)</formula>
    </cfRule>
  </conditionalFormatting>
  <conditionalFormatting sqref="P13">
    <cfRule type="expression" dxfId="53" priority="49" stopIfTrue="1">
      <formula>AND(Q13&gt;O3,O2&gt;0)</formula>
    </cfRule>
    <cfRule type="expression" dxfId="52" priority="50" stopIfTrue="1">
      <formula>AND(Q13&lt;O3,O2&gt;0)</formula>
    </cfRule>
  </conditionalFormatting>
  <conditionalFormatting sqref="P14">
    <cfRule type="expression" dxfId="51" priority="51" stopIfTrue="1">
      <formula>AND(Q14&gt;O3,O2&gt;0)</formula>
    </cfRule>
    <cfRule type="expression" dxfId="50" priority="52" stopIfTrue="1">
      <formula>AND(Q14&lt;O3,O2&gt;0)</formula>
    </cfRule>
  </conditionalFormatting>
  <conditionalFormatting sqref="P15">
    <cfRule type="expression" dxfId="49" priority="53" stopIfTrue="1">
      <formula>AND(Q15&gt;O3,O2&gt;0)</formula>
    </cfRule>
    <cfRule type="expression" dxfId="48" priority="54" stopIfTrue="1">
      <formula>AND(Q15&lt;O3,O2&gt;0)</formula>
    </cfRule>
  </conditionalFormatting>
  <conditionalFormatting sqref="P16">
    <cfRule type="expression" dxfId="47" priority="55" stopIfTrue="1">
      <formula>AND(Q16&gt;O3,O2&gt;0)</formula>
    </cfRule>
    <cfRule type="expression" dxfId="46" priority="56" stopIfTrue="1">
      <formula>AND(Q16&lt;O3,O2&gt;0)</formula>
    </cfRule>
  </conditionalFormatting>
  <conditionalFormatting sqref="P17">
    <cfRule type="expression" dxfId="45" priority="57" stopIfTrue="1">
      <formula>AND(Q17&gt;O3,O2&gt;0)</formula>
    </cfRule>
    <cfRule type="expression" dxfId="44" priority="58" stopIfTrue="1">
      <formula>AND(Q17&lt;O3,O2&gt;0)</formula>
    </cfRule>
  </conditionalFormatting>
  <conditionalFormatting sqref="P18">
    <cfRule type="expression" dxfId="43" priority="59" stopIfTrue="1">
      <formula>AND(Q18&gt;O3,O2&gt;0)</formula>
    </cfRule>
    <cfRule type="expression" dxfId="42" priority="60" stopIfTrue="1">
      <formula>AND(Q18&lt;O3,O2&gt;0)</formula>
    </cfRule>
  </conditionalFormatting>
  <conditionalFormatting sqref="P19">
    <cfRule type="expression" dxfId="41" priority="61" stopIfTrue="1">
      <formula>AND(Q19&gt;O3,O2&gt;0)</formula>
    </cfRule>
    <cfRule type="expression" dxfId="40" priority="62" stopIfTrue="1">
      <formula>AND(Q19&lt;O3,O2&gt;0)</formula>
    </cfRule>
  </conditionalFormatting>
  <conditionalFormatting sqref="P20">
    <cfRule type="expression" dxfId="39" priority="63" stopIfTrue="1">
      <formula>AND(Q20&gt;O3,O2&gt;0)</formula>
    </cfRule>
    <cfRule type="expression" dxfId="38" priority="64" stopIfTrue="1">
      <formula>AND(Q20&lt;O3,O2&gt;0)</formula>
    </cfRule>
  </conditionalFormatting>
  <conditionalFormatting sqref="P21">
    <cfRule type="expression" dxfId="37" priority="65" stopIfTrue="1">
      <formula>AND(Q21&gt;O3,O2&gt;0)</formula>
    </cfRule>
    <cfRule type="expression" dxfId="36" priority="66" stopIfTrue="1">
      <formula>AND(Q21&lt;O3,O2&gt;0)</formula>
    </cfRule>
  </conditionalFormatting>
  <conditionalFormatting sqref="P22:P23">
    <cfRule type="expression" dxfId="35" priority="67" stopIfTrue="1">
      <formula>AND(Q22&gt;O3,O2&gt;0)</formula>
    </cfRule>
    <cfRule type="expression" dxfId="34" priority="68" stopIfTrue="1">
      <formula>AND(Q22&lt;O3,O2&gt;0)</formula>
    </cfRule>
  </conditionalFormatting>
  <conditionalFormatting sqref="R7">
    <cfRule type="expression" dxfId="33" priority="69" stopIfTrue="1">
      <formula>AND(Q7&gt;O3,O2&gt;0)</formula>
    </cfRule>
    <cfRule type="expression" dxfId="32" priority="70" stopIfTrue="1">
      <formula>AND(Q7&lt;O3,O2&gt;0)</formula>
    </cfRule>
  </conditionalFormatting>
  <conditionalFormatting sqref="R8">
    <cfRule type="expression" dxfId="31" priority="71" stopIfTrue="1">
      <formula>AND(Q8&gt;O3,O2&gt;0)</formula>
    </cfRule>
    <cfRule type="expression" dxfId="30" priority="72" stopIfTrue="1">
      <formula>AND(Q8&lt;O3,O2&gt;0)</formula>
    </cfRule>
  </conditionalFormatting>
  <conditionalFormatting sqref="R9">
    <cfRule type="expression" dxfId="29" priority="73" stopIfTrue="1">
      <formula>AND(Q9&gt;O3,O2&gt;0)</formula>
    </cfRule>
    <cfRule type="expression" dxfId="28" priority="74" stopIfTrue="1">
      <formula>AND(Q9&lt;O3,O2&gt;0)</formula>
    </cfRule>
  </conditionalFormatting>
  <conditionalFormatting sqref="R10">
    <cfRule type="expression" dxfId="27" priority="75" stopIfTrue="1">
      <formula>AND(Q10&gt;O3,O2&gt;0)</formula>
    </cfRule>
    <cfRule type="expression" dxfId="26" priority="76" stopIfTrue="1">
      <formula>AND(Q10&lt;O3,O2&gt;0)</formula>
    </cfRule>
  </conditionalFormatting>
  <conditionalFormatting sqref="R11">
    <cfRule type="expression" dxfId="25" priority="77" stopIfTrue="1">
      <formula>AND(Q11&gt;O3,O2&gt;0)</formula>
    </cfRule>
    <cfRule type="expression" dxfId="24" priority="78" stopIfTrue="1">
      <formula>AND(Q11&lt;O3,O2&gt;0)</formula>
    </cfRule>
  </conditionalFormatting>
  <conditionalFormatting sqref="R12">
    <cfRule type="expression" dxfId="23" priority="79" stopIfTrue="1">
      <formula>AND(Q12&gt;O3,O2&gt;0)</formula>
    </cfRule>
    <cfRule type="expression" dxfId="22" priority="80" stopIfTrue="1">
      <formula>AND(Q12&lt;O3,O2&gt;0)</formula>
    </cfRule>
  </conditionalFormatting>
  <conditionalFormatting sqref="R13">
    <cfRule type="expression" dxfId="21" priority="81" stopIfTrue="1">
      <formula>AND(Q13&gt;O3,O2&gt;0)</formula>
    </cfRule>
    <cfRule type="expression" dxfId="20" priority="82" stopIfTrue="1">
      <formula>AND(Q13&lt;O3,O2&gt;0)</formula>
    </cfRule>
  </conditionalFormatting>
  <conditionalFormatting sqref="R14">
    <cfRule type="expression" dxfId="19" priority="83" stopIfTrue="1">
      <formula>AND(Q14&gt;O3,O2&gt;0)</formula>
    </cfRule>
    <cfRule type="expression" dxfId="18" priority="84" stopIfTrue="1">
      <formula>AND(Q14&lt;O3,O2&gt;0)</formula>
    </cfRule>
  </conditionalFormatting>
  <conditionalFormatting sqref="R15">
    <cfRule type="expression" dxfId="17" priority="85" stopIfTrue="1">
      <formula>AND(Q15&gt;O3,O2&gt;0)</formula>
    </cfRule>
    <cfRule type="expression" dxfId="16" priority="86" stopIfTrue="1">
      <formula>AND(Q15&lt;O3,O2&gt;0)</formula>
    </cfRule>
  </conditionalFormatting>
  <conditionalFormatting sqref="R16">
    <cfRule type="expression" dxfId="15" priority="87" stopIfTrue="1">
      <formula>AND(Q16&gt;O3,O2&gt;0)</formula>
    </cfRule>
    <cfRule type="expression" dxfId="14" priority="88" stopIfTrue="1">
      <formula>AND(Q16&lt;O3,O2&gt;0)</formula>
    </cfRule>
  </conditionalFormatting>
  <conditionalFormatting sqref="R17">
    <cfRule type="expression" dxfId="13" priority="89" stopIfTrue="1">
      <formula>AND(Q17&gt;O3,O2&gt;0)</formula>
    </cfRule>
    <cfRule type="expression" dxfId="12" priority="90" stopIfTrue="1">
      <formula>AND(Q17&lt;O3,O2&gt;0)</formula>
    </cfRule>
  </conditionalFormatting>
  <conditionalFormatting sqref="R18">
    <cfRule type="expression" dxfId="11" priority="91" stopIfTrue="1">
      <formula>AND(Q18&gt;O3,O2&gt;0)</formula>
    </cfRule>
    <cfRule type="expression" dxfId="10" priority="92" stopIfTrue="1">
      <formula>AND(Q18&lt;O3,O2&gt;0)</formula>
    </cfRule>
  </conditionalFormatting>
  <conditionalFormatting sqref="R19">
    <cfRule type="expression" dxfId="9" priority="93" stopIfTrue="1">
      <formula>AND(Q19&gt;O3,O2&gt;0)</formula>
    </cfRule>
    <cfRule type="expression" dxfId="8" priority="94" stopIfTrue="1">
      <formula>AND(Q19&lt;O3,O2&gt;0)</formula>
    </cfRule>
  </conditionalFormatting>
  <conditionalFormatting sqref="R20">
    <cfRule type="expression" dxfId="7" priority="95" stopIfTrue="1">
      <formula>AND(Q20&gt;O3,O2&gt;0)</formula>
    </cfRule>
    <cfRule type="expression" dxfId="6" priority="96" stopIfTrue="1">
      <formula>AND(Q20&lt;O3,O2&gt;0)</formula>
    </cfRule>
  </conditionalFormatting>
  <conditionalFormatting sqref="R21">
    <cfRule type="expression" dxfId="5" priority="97" stopIfTrue="1">
      <formula>AND(Q21&gt;O3,O2&gt;0)</formula>
    </cfRule>
    <cfRule type="expression" dxfId="4" priority="98" stopIfTrue="1">
      <formula>AND(Q21&lt;O3,O2&gt;0)</formula>
    </cfRule>
  </conditionalFormatting>
  <conditionalFormatting sqref="R22:R23">
    <cfRule type="expression" dxfId="3" priority="99" stopIfTrue="1">
      <formula>AND(Q22&gt;O3,O2&gt;0)</formula>
    </cfRule>
    <cfRule type="expression" dxfId="2" priority="100" stopIfTrue="1">
      <formula>AND(Q22&lt;O3,O2&gt;0)</formula>
    </cfRule>
  </conditionalFormatting>
  <conditionalFormatting sqref="O2">
    <cfRule type="expression" dxfId="1" priority="101" stopIfTrue="1">
      <formula>AND(O2&gt;O3,O2&gt;0)</formula>
    </cfRule>
    <cfRule type="expression" dxfId="0" priority="102" stopIfTrue="1">
      <formula>AND(O2&lt;O3,O2&gt;0)</formula>
    </cfRule>
  </conditionalFormatting>
  <pageMargins left="0.7" right="0.7" top="0.75" bottom="0.75" header="0.3" footer="0.3"/>
  <pageSetup paperSize="9" scale="4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autoPict="0">
                <anchor moveWithCells="1" sizeWithCells="1">
                  <from>
                    <xdr:col>3</xdr:col>
                    <xdr:colOff>190500</xdr:colOff>
                    <xdr:row>0</xdr:row>
                    <xdr:rowOff>76200</xdr:rowOff>
                  </from>
                  <to>
                    <xdr:col>3</xdr:col>
                    <xdr:colOff>781050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注文管理画面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takeshi takano</dc:creator>
  <cp:lastModifiedBy>takano takeshi</cp:lastModifiedBy>
  <dcterms:created xsi:type="dcterms:W3CDTF">2023-03-31T18:20:29Z</dcterms:created>
  <dcterms:modified xsi:type="dcterms:W3CDTF">2023-03-31T19:03:24Z</dcterms:modified>
</cp:coreProperties>
</file>