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買い1" sheetId="1" r:id="rId1"/>
    <sheet name="買い2" sheetId="5" r:id="rId2"/>
    <sheet name="買い3" sheetId="6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29" i="6" l="1"/>
  <c r="E14" i="6"/>
  <c r="E13" i="6"/>
  <c r="C7" i="6"/>
  <c r="AF4" i="6" s="1"/>
  <c r="D5" i="6"/>
  <c r="E5" i="6" s="1"/>
  <c r="B5" i="6" s="1"/>
  <c r="AF3" i="6"/>
  <c r="AE3" i="6"/>
  <c r="B2" i="6"/>
  <c r="D5" i="5"/>
  <c r="E5" i="5" s="1"/>
  <c r="B5" i="5" s="1"/>
  <c r="D5" i="1"/>
  <c r="E5" i="1" s="1"/>
  <c r="B5" i="1" s="1"/>
  <c r="K3" i="6"/>
  <c r="AH22" i="6"/>
  <c r="X22" i="6"/>
  <c r="W22" i="6"/>
  <c r="AC22" i="6"/>
  <c r="AD22" i="6"/>
  <c r="E3" i="6"/>
  <c r="J3" i="6"/>
  <c r="AA22" i="6"/>
  <c r="AF22" i="6"/>
  <c r="AC12" i="6"/>
  <c r="AG22" i="6"/>
  <c r="AJ22" i="6"/>
  <c r="AA12" i="6"/>
  <c r="AB12" i="6"/>
  <c r="Y12" i="6"/>
  <c r="H3" i="6"/>
  <c r="X12" i="6"/>
  <c r="AB22" i="6"/>
  <c r="I3" i="6"/>
  <c r="G3" i="6"/>
  <c r="AE22" i="6"/>
  <c r="AI22" i="6"/>
  <c r="Z22" i="6"/>
  <c r="AD12" i="6"/>
  <c r="Y22" i="6"/>
  <c r="F3" i="6"/>
  <c r="V22" i="6"/>
  <c r="W12" i="6"/>
  <c r="Z12" i="6"/>
  <c r="AE7" i="6" l="1"/>
  <c r="AE6" i="6"/>
  <c r="B14" i="6"/>
  <c r="AE18" i="6"/>
  <c r="AE17" i="6"/>
  <c r="AE13" i="6"/>
  <c r="AE8" i="6" s="1"/>
  <c r="AE16" i="6"/>
  <c r="AE15" i="6"/>
  <c r="AE14" i="6"/>
  <c r="K14" i="6"/>
  <c r="B13" i="6"/>
  <c r="E14" i="1"/>
  <c r="E13" i="1"/>
  <c r="E14" i="5"/>
  <c r="E13" i="5"/>
  <c r="D29" i="5"/>
  <c r="D29" i="1"/>
  <c r="C7" i="5"/>
  <c r="AF4" i="5" s="1"/>
  <c r="AF3" i="5"/>
  <c r="AE3" i="5"/>
  <c r="B2" i="5"/>
  <c r="B13" i="5" s="1"/>
  <c r="AF3" i="1"/>
  <c r="C14" i="6"/>
  <c r="C13" i="6"/>
  <c r="C13" i="5"/>
  <c r="Y12" i="5"/>
  <c r="Y22" i="5"/>
  <c r="H3" i="1"/>
  <c r="Z22" i="5"/>
  <c r="AJ22" i="5"/>
  <c r="J3" i="1"/>
  <c r="AC22" i="5"/>
  <c r="I3" i="5"/>
  <c r="AH22" i="5"/>
  <c r="AA12" i="5"/>
  <c r="Z12" i="5"/>
  <c r="F3" i="1"/>
  <c r="E3" i="1"/>
  <c r="AB22" i="5"/>
  <c r="J3" i="5"/>
  <c r="W22" i="5"/>
  <c r="X22" i="5"/>
  <c r="F3" i="5"/>
  <c r="AD12" i="5"/>
  <c r="I3" i="1"/>
  <c r="V22" i="5"/>
  <c r="X12" i="5"/>
  <c r="AE22" i="5"/>
  <c r="K3" i="1"/>
  <c r="E3" i="5"/>
  <c r="W12" i="5"/>
  <c r="AG22" i="5"/>
  <c r="H3" i="5"/>
  <c r="AC12" i="5"/>
  <c r="AA22" i="5"/>
  <c r="AB12" i="5"/>
  <c r="AI22" i="5"/>
  <c r="G3" i="5"/>
  <c r="AF22" i="5"/>
  <c r="G3" i="1"/>
  <c r="AD22" i="5"/>
  <c r="K3" i="5"/>
  <c r="B29" i="6" l="1"/>
  <c r="C29" i="6" s="1"/>
  <c r="B14" i="5"/>
  <c r="AE7" i="5"/>
  <c r="AE14" i="5"/>
  <c r="AE15" i="5"/>
  <c r="AE16" i="5"/>
  <c r="AE17" i="5"/>
  <c r="AE18" i="5"/>
  <c r="AE13" i="5"/>
  <c r="AE6" i="5"/>
  <c r="K14" i="5"/>
  <c r="C14" i="5"/>
  <c r="V22" i="1"/>
  <c r="AE8" i="5" l="1"/>
  <c r="B29" i="5" s="1"/>
  <c r="C29" i="5" s="1"/>
  <c r="C7" i="1"/>
  <c r="AF4" i="1" s="1"/>
  <c r="AJ22" i="1"/>
  <c r="AE3" i="1" l="1"/>
  <c r="AC12" i="1"/>
  <c r="AE15" i="1" l="1"/>
  <c r="AE16" i="1"/>
  <c r="AE17" i="1"/>
  <c r="AE18" i="1"/>
  <c r="AE14" i="1"/>
  <c r="AE13" i="1"/>
  <c r="AE8" i="1" s="1"/>
  <c r="B2" i="1"/>
  <c r="AE7" i="1"/>
  <c r="B13" i="1" l="1"/>
  <c r="B14" i="1"/>
  <c r="AE6" i="1"/>
  <c r="B29" i="1"/>
  <c r="AC22" i="1"/>
  <c r="AI22" i="1"/>
  <c r="AF22" i="1"/>
  <c r="AH22" i="1"/>
  <c r="Z22" i="1"/>
  <c r="AD22" i="1"/>
  <c r="AA22" i="1"/>
  <c r="AG22" i="1"/>
  <c r="AB22" i="1"/>
  <c r="AE22" i="1"/>
  <c r="X12" i="1"/>
  <c r="W22" i="1"/>
  <c r="Y22" i="1"/>
  <c r="W12" i="1"/>
  <c r="AD12" i="1"/>
  <c r="AB12" i="1"/>
  <c r="X22" i="1"/>
  <c r="K14" i="1" l="1"/>
  <c r="C29" i="1"/>
  <c r="C14" i="1"/>
  <c r="C13" i="1"/>
  <c r="Z12" i="1"/>
  <c r="AA12" i="1"/>
  <c r="Y12" i="1"/>
</calcChain>
</file>

<file path=xl/sharedStrings.xml><?xml version="1.0" encoding="utf-8"?>
<sst xmlns="http://schemas.openxmlformats.org/spreadsheetml/2006/main" count="645" uniqueCount="138">
  <si>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</si>
  <si>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</si>
  <si>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</si>
  <si>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</si>
  <si>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</si>
  <si>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</si>
  <si>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</si>
  <si>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</si>
  <si>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</si>
  <si>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</si>
  <si>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</si>
  <si>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</si>
  <si>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</si>
  <si>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</si>
  <si>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</si>
  <si>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</si>
  <si>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</si>
  <si>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</si>
  <si>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</si>
  <si>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</si>
  <si>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</si>
  <si>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</si>
  <si>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</si>
  <si>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</si>
  <si>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</si>
  <si>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</si>
  <si>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</si>
  <si>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</si>
  <si>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</si>
  <si>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</si>
  <si>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</si>
  <si>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</si>
  <si>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</si>
  <si>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</si>
  <si>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</si>
  <si>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</si>
  <si>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</si>
  <si>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</si>
  <si>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</si>
  <si>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</si>
  <si>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</si>
  <si>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</si>
  <si>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</si>
  <si>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</si>
  <si>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</si>
  <si>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</si>
  <si>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</si>
  <si>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</si>
  <si>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</si>
  <si>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</si>
  <si>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</si>
  <si>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</si>
  <si>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</si>
  <si>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</si>
  <si>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</si>
  <si>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</si>
  <si>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</si>
  <si>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</si>
  <si>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</si>
  <si>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</si>
  <si>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</si>
  <si>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</si>
  <si>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</si>
  <si>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</si>
  <si>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</si>
  <si>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</si>
  <si>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</si>
  <si>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</si>
  <si>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</si>
  <si>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</si>
  <si>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</si>
  <si>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</si>
  <si>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</si>
  <si>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</si>
  <si>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</si>
  <si>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</si>
  <si>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</si>
  <si>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</si>
  <si>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</si>
  <si>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</si>
  <si>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</si>
  <si>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</si>
  <si>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</si>
  <si>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</si>
  <si>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</si>
  <si>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</si>
  <si>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</si>
  <si>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</si>
  <si>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</si>
  <si>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</si>
  <si>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</si>
  <si>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損切値幅</t>
    <rPh sb="0" eb="2">
      <t>ソンギリ</t>
    </rPh>
    <rPh sb="2" eb="4">
      <t>ネハバ</t>
    </rPh>
    <phoneticPr fontId="3"/>
  </si>
  <si>
    <t>建玉単価</t>
    <rPh sb="0" eb="1">
      <t>ケン</t>
    </rPh>
    <rPh sb="1" eb="2">
      <t>タマ</t>
    </rPh>
    <rPh sb="2" eb="4">
      <t>タンカ</t>
    </rPh>
    <phoneticPr fontId="3"/>
  </si>
  <si>
    <t>現在値</t>
    <rPh sb="0" eb="2">
      <t>ゲンザイ</t>
    </rPh>
    <rPh sb="2" eb="3">
      <t>ネ</t>
    </rPh>
    <phoneticPr fontId="3"/>
  </si>
  <si>
    <t>売り気配</t>
    <rPh sb="0" eb="1">
      <t>ウ</t>
    </rPh>
    <rPh sb="2" eb="4">
      <t>ケハイ</t>
    </rPh>
    <phoneticPr fontId="3"/>
  </si>
  <si>
    <t>買い気配</t>
    <rPh sb="0" eb="1">
      <t>カ</t>
    </rPh>
    <rPh sb="2" eb="4">
      <t>ケハイ</t>
    </rPh>
    <phoneticPr fontId="3"/>
  </si>
  <si>
    <t>***END***</t>
    <phoneticPr fontId="3"/>
  </si>
  <si>
    <t>評価損益</t>
    <rPh sb="0" eb="2">
      <t>ヒョウカ</t>
    </rPh>
    <rPh sb="2" eb="4">
      <t>ソンエキ</t>
    </rPh>
    <phoneticPr fontId="3"/>
  </si>
  <si>
    <t>***END***</t>
    <phoneticPr fontId="3"/>
  </si>
  <si>
    <t>trade1</t>
    <phoneticPr fontId="3"/>
  </si>
  <si>
    <t>trade1</t>
    <phoneticPr fontId="3"/>
  </si>
  <si>
    <t>***END***</t>
    <phoneticPr fontId="3"/>
  </si>
  <si>
    <t>決済希望時刻</t>
    <rPh sb="0" eb="2">
      <t>ケッサイ</t>
    </rPh>
    <rPh sb="2" eb="4">
      <t>キボウ</t>
    </rPh>
    <rPh sb="4" eb="6">
      <t>ジコク</t>
    </rPh>
    <phoneticPr fontId="3"/>
  </si>
  <si>
    <t>trade2</t>
    <phoneticPr fontId="3"/>
  </si>
  <si>
    <t>trade2</t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</si>
  <si>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</si>
  <si>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</si>
  <si>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取引限月</t>
    <rPh sb="0" eb="2">
      <t>トリヒキ</t>
    </rPh>
    <rPh sb="2" eb="3">
      <t>カギ</t>
    </rPh>
    <rPh sb="3" eb="4">
      <t>ツキ</t>
    </rPh>
    <phoneticPr fontId="3"/>
  </si>
  <si>
    <t>"1"</t>
    <phoneticPr fontId="3"/>
  </si>
  <si>
    <t>"2"</t>
    <phoneticPr fontId="3"/>
  </si>
  <si>
    <t>"3"</t>
    <phoneticPr fontId="3"/>
  </si>
  <si>
    <t>"4"</t>
    <phoneticPr fontId="3"/>
  </si>
  <si>
    <t>"5"</t>
    <phoneticPr fontId="3"/>
  </si>
  <si>
    <t>"6"</t>
    <phoneticPr fontId="3"/>
  </si>
  <si>
    <t>建て日時</t>
    <rPh sb="0" eb="1">
      <t>タ</t>
    </rPh>
    <rPh sb="2" eb="4">
      <t>ニチジ</t>
    </rPh>
    <phoneticPr fontId="3"/>
  </si>
  <si>
    <t>trade3</t>
    <phoneticPr fontId="3"/>
  </si>
  <si>
    <t>trade3</t>
    <phoneticPr fontId="3"/>
  </si>
  <si>
    <t>"8"</t>
    <phoneticPr fontId="3"/>
  </si>
  <si>
    <t>"9"</t>
    <phoneticPr fontId="3"/>
  </si>
  <si>
    <t>***END***</t>
    <phoneticPr fontId="3"/>
  </si>
  <si>
    <t>trade1</t>
    <phoneticPr fontId="3"/>
  </si>
  <si>
    <t>買</t>
    <phoneticPr fontId="3"/>
  </si>
  <si>
    <t>N225ミニ</t>
    <phoneticPr fontId="3"/>
  </si>
  <si>
    <t>20170524E01N91744226</t>
    <phoneticPr fontId="3"/>
  </si>
  <si>
    <t>可</t>
    <phoneticPr fontId="3"/>
  </si>
  <si>
    <t>20170524A01N91744227</t>
    <phoneticPr fontId="3"/>
  </si>
  <si>
    <t>指値</t>
    <phoneticPr fontId="3"/>
  </si>
  <si>
    <t>売</t>
    <phoneticPr fontId="3"/>
  </si>
  <si>
    <t>決済</t>
    <phoneticPr fontId="3"/>
  </si>
  <si>
    <t>N225ミニ17/06</t>
    <phoneticPr fontId="3"/>
  </si>
  <si>
    <t>trade2</t>
    <phoneticPr fontId="3"/>
  </si>
  <si>
    <t>20170524E01N91744237</t>
    <phoneticPr fontId="3"/>
  </si>
  <si>
    <t>20170524A01N91744238</t>
    <phoneticPr fontId="3"/>
  </si>
  <si>
    <t>trade3</t>
    <phoneticPr fontId="3"/>
  </si>
  <si>
    <t>20170524E01N91744267</t>
    <phoneticPr fontId="3"/>
  </si>
  <si>
    <t>20170524A01N91744268</t>
    <phoneticPr fontId="3"/>
  </si>
  <si>
    <t>"7"</t>
    <phoneticPr fontId="3"/>
  </si>
  <si>
    <t>○○○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</si>
</sst>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&quot;分&quot;"/>
    <numFmt numFmtId="177" formatCode="0&quot;分&quot;"/>
    <numFmt numFmtId="178" formatCode="0&quot;円&quot;"/>
    <numFmt numFmtId="179" formatCode="#,##0.0000;[Red]\-#,##0.0000"/>
    <numFmt numFmtId="180" formatCode="h:mm:ss;@"/>
    <numFmt numFmtId="181" formatCode="yyyy/m/d\ h:mm;@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3" fontId="0" fillId="0" borderId="0" xfId="0" applyNumberFormat="1"/>
    <xf numFmtId="22" fontId="0" fillId="0" borderId="0" xfId="0" applyNumberFormat="1" applyBorder="1"/>
    <xf numFmtId="3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179" fontId="0" fillId="0" borderId="0" xfId="1" applyNumberFormat="1" applyFont="1" applyAlignment="1"/>
    <xf numFmtId="0" fontId="0" fillId="0" borderId="0" xfId="0" applyFill="1" applyBorder="1"/>
    <xf numFmtId="0" fontId="0" fillId="4" borderId="0" xfId="0" applyFill="1"/>
    <xf numFmtId="180" fontId="0" fillId="0" borderId="0" xfId="0" applyNumberFormat="1"/>
    <xf numFmtId="181" fontId="0" fillId="0" borderId="0" xfId="1" applyNumberFormat="1" applyFont="1" applyFill="1" applyAlignment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23:08:46</v>
        <stp/>
        <stp>FQUOTE</stp>
        <stp>N225mini</stp>
        <stp>201706</stp>
        <stp>現在値時刻</stp>
        <tr r="H3" s="1"/>
        <tr r="H3" s="5"/>
        <tr r="H3" s="6"/>
      </tp>
    </main>
    <main first="oson2.rtdserver2">
      <tp t="e">
        <v>#N/A</v>
        <stp/>
        <stp>買い1</stp>
        <stp>=FOPPOSITION("商品種別",W13,"0")</stp>
        <tr r="W12" s="1"/>
      </tp>
      <tp t="e">
        <v>#N/A</v>
        <stp/>
        <stp>買い3</stp>
        <stp>=FOPPOSITION("商品種別",W13,"0")</stp>
        <tr r="W12" s="6"/>
      </tp>
      <tp t="e">
        <v>#N/A</v>
        <stp/>
        <stp>買い2</stp>
        <stp>=FOPPOSITION("商品種別",W13,"0")</stp>
        <tr r="W12" s="5"/>
      </tp>
      <tp t="e">
        <v>#N/A</v>
        <stp/>
        <stp>買い1</stp>
        <stp>=FOPORDQUERY("1","2","銘柄コード",X23)</stp>
        <tr r="X22" s="1"/>
      </tp>
      <tp t="e">
        <v>#N/A</v>
        <stp/>
        <stp>買い3</stp>
        <stp>=FOPORDQUERY("1","2","銘柄コード",X23)</stp>
        <tr r="X22" s="6"/>
      </tp>
      <tp t="e">
        <v>#N/A</v>
        <stp/>
        <stp>買い2</stp>
        <stp>=FOPORDQUERY("1","2","銘柄コード",X23)</stp>
        <tr r="X22" s="5"/>
      </tp>
    </main>
    <main first="oson2.rtdserver2">
      <tp t="e">
        <v>#N/A</v>
        <stp/>
        <stp>買い2</stp>
        <stp>=FOPORDQUERY("1","2","訂正可能フラグ",AI23)</stp>
        <tr r="AI22" s="5"/>
      </tp>
      <tp t="e">
        <v>#N/A</v>
        <stp/>
        <stp>買い3</stp>
        <stp>=FOPORDQUERY("1","2","訂正可能フラグ",AI23)</stp>
        <tr r="AI22" s="6"/>
      </tp>
      <tp t="e">
        <v>#N/A</v>
        <stp/>
        <stp>買い1</stp>
        <stp>=FOPORDQUERY("1","2","訂正可能フラグ",AI23)</stp>
        <tr r="AI22" s="1"/>
      </tp>
      <tp t="e">
        <v>#N/A</v>
        <stp/>
        <stp>買い2</stp>
        <stp>=FOPORDQUERY("1","2","商品種別",Z23)</stp>
        <tr r="Z22" s="5"/>
      </tp>
      <tp t="e">
        <v>#N/A</v>
        <stp/>
        <stp>買い3</stp>
        <stp>=FOPORDQUERY("1","2","商品種別",Z23)</stp>
        <tr r="Z22" s="6"/>
      </tp>
      <tp t="e">
        <v>#N/A</v>
        <stp/>
        <stp>買い1</stp>
        <stp>=FOPORDQUERY("1","2","商品種別",Z23)</stp>
        <tr r="Z22" s="1"/>
      </tp>
      <tp t="e">
        <v>#N/A</v>
        <stp/>
        <stp>買い1</stp>
        <stp>=FOPPOSITION("売買",X13,"0")</stp>
        <tr r="X12" s="1"/>
      </tp>
      <tp t="e">
        <v>#N/A</v>
        <stp/>
        <stp>買い2</stp>
        <stp>=FOPPOSITION("売買",X13,"0")</stp>
        <tr r="X12" s="5"/>
      </tp>
      <tp t="e">
        <v>#N/A</v>
        <stp/>
        <stp>買い3</stp>
        <stp>=FOPPOSITION("売買",X13,"0")</stp>
        <tr r="X12" s="6"/>
      </tp>
      <tp t="e">
        <v>#N/A</v>
        <stp/>
        <stp>買い1</stp>
        <stp>=FOPPOSITION("建玉枝番号",AA13,"0")</stp>
        <tr r="AA12" s="1"/>
      </tp>
      <tp t="e">
        <v>#N/A</v>
        <stp/>
        <stp>買い3</stp>
        <stp>=FOPPOSITION("建玉枝番号",AA13,"0")</stp>
        <tr r="AA12" s="6"/>
      </tp>
      <tp t="e">
        <v>#N/A</v>
        <stp/>
        <stp>買い2</stp>
        <stp>=FOPPOSITION("建玉枝番号",AA13,"0")</stp>
        <tr r="AA12" s="5"/>
      </tp>
      <tp t="e">
        <v>#N/A</v>
        <stp/>
        <stp>買い2</stp>
        <stp>=FOPPOSITION("数量",Y13,"0")</stp>
        <tr r="Y12" s="5"/>
      </tp>
      <tp t="e">
        <v>#N/A</v>
        <stp/>
        <stp>買い3</stp>
        <stp>=FOPPOSITION("数量",Y13,"0")</stp>
        <tr r="Y12" s="6"/>
      </tp>
      <tp t="e">
        <v>#N/A</v>
        <stp/>
        <stp>買い1</stp>
        <stp>=FOPPOSITION("数量",Y13,"0")</stp>
        <tr r="Y12" s="1"/>
      </tp>
      <tp t="e">
        <v>#N/A</v>
        <stp/>
        <stp>買い2</stp>
        <stp>=FOPORDQUERY("1","2","執行条件",AC23)</stp>
        <tr r="AC22" s="5"/>
      </tp>
      <tp t="e">
        <v>#N/A</v>
        <stp/>
        <stp>買い3</stp>
        <stp>=FOPORDQUERY("1","2","執行条件",AC23)</stp>
        <tr r="AC22" s="6"/>
      </tp>
      <tp t="e">
        <v>#N/A</v>
        <stp/>
        <stp>買い1</stp>
        <stp>=FOPORDQUERY("1","2","執行条件",AC23)</stp>
        <tr r="AC22" s="1"/>
      </tp>
      <tp t="e">
        <v>#N/A</v>
        <stp/>
        <stp>買い2</stp>
        <stp>=FOPORDQUERY("1","2","メモ",V23)</stp>
        <tr r="V22" s="5"/>
      </tp>
      <tp t="e">
        <v>#N/A</v>
        <stp/>
        <stp>買い3</stp>
        <stp>=FOPORDQUERY("1","2","メモ",V23)</stp>
        <tr r="V22" s="6"/>
      </tp>
      <tp t="e">
        <v>#N/A</v>
        <stp/>
        <stp>買い1</stp>
        <stp>=FOPORDQUERY("1","2","メモ",V23)</stp>
        <tr r="V22" s="1"/>
      </tp>
    </main>
    <main first="oson2.rtdserver2">
      <tp t="e">
        <v>#N/A</v>
        <stp/>
        <stp>買い2</stp>
        <stp>=FOPORDQUERY("1","2","約定数量",AF23)</stp>
        <tr r="AF22" s="5"/>
      </tp>
      <tp t="e">
        <v>#N/A</v>
        <stp/>
        <stp>買い3</stp>
        <stp>=FOPORDQUERY("1","2","約定数量",AF23)</stp>
        <tr r="AF22" s="6"/>
      </tp>
      <tp t="e">
        <v>#N/A</v>
        <stp/>
        <stp>買い1</stp>
        <stp>=FOPORDQUERY("1","2","約定数量",AF23)</stp>
        <tr r="AF22" s="1"/>
      </tp>
      <tp t="e">
        <v>#N/A</v>
        <stp/>
        <stp>買い2</stp>
        <stp>=FOPPOSITION("建玉日時",AD13,"0")</stp>
        <tr r="AD12" s="5"/>
      </tp>
      <tp t="e">
        <v>#N/A</v>
        <stp/>
        <stp>買い2</stp>
        <stp>=FOPPOSITION("建玉単価",AC13,"0")</stp>
        <tr r="AC12" s="5"/>
      </tp>
      <tp t="e">
        <v>#N/A</v>
        <stp/>
        <stp>買い3</stp>
        <stp>=FOPPOSITION("建玉日時",AD13,"0")</stp>
        <tr r="AD12" s="6"/>
      </tp>
      <tp t="e">
        <v>#N/A</v>
        <stp/>
        <stp>買い3</stp>
        <stp>=FOPPOSITION("建玉単価",AC13,"0")</stp>
        <tr r="AC12" s="6"/>
      </tp>
    </main>
    <main first="oson2.rtdserver">
      <tp>
        <v>19735</v>
        <stp/>
        <stp>FQUOTE</stp>
        <stp>N225mini</stp>
        <stp>201706</stp>
        <stp>売気配値</stp>
        <tr r="I3" s="1"/>
        <tr r="I3" s="5"/>
        <tr r="I3" s="6"/>
      </tp>
      <tp>
        <v>19730</v>
        <stp/>
        <stp>FQUOTE</stp>
        <stp>N225mini</stp>
        <stp>201706</stp>
        <stp>買気配値</stp>
        <tr r="J3" s="1"/>
        <tr r="J3" s="5"/>
        <tr r="J3" s="6"/>
      </tp>
    </main>
    <main first="oson2.rtdserver2">
      <tp t="e">
        <v>#N/A</v>
        <stp/>
        <stp>買い1</stp>
        <stp>=FOPPOSITION("建玉日時",AD13,"0")</stp>
        <tr r="AD12" s="1"/>
      </tp>
      <tp t="e">
        <v>#N/A</v>
        <stp/>
        <stp>買い1</stp>
        <stp>=FOPPOSITION("建玉単価",AC13,"0")</stp>
        <tr r="AC12" s="1"/>
      </tp>
    </main>
    <main first="oson2.rtdserver2">
      <tp t="e">
        <v>#N/A</v>
        <stp/>
        <stp>買い3</stp>
        <stp>=FOPORDQUERY("1","2","売買",AA23)</stp>
        <tr r="AA22" s="6"/>
      </tp>
      <tp t="e">
        <v>#N/A</v>
        <stp/>
        <stp>買い2</stp>
        <stp>=FOPORDQUERY("1","2","売買",AA23)</stp>
        <tr r="AA22" s="5"/>
      </tp>
      <tp t="e">
        <v>#N/A</v>
        <stp/>
        <stp>買い1</stp>
        <stp>=FOPORDQUERY("1","2","売買",AA23)</stp>
        <tr r="AA22" s="1"/>
      </tp>
      <tp t="e">
        <v>#N/A</v>
        <stp/>
        <stp>買い1</stp>
        <stp>=FOPORDQUERY("1","2","受付日時",AG23)</stp>
        <tr r="AG22" s="1"/>
      </tp>
      <tp t="e">
        <v>#N/A</v>
        <stp/>
        <stp>買い2</stp>
        <stp>=FOPORDQUERY("1","2","受付日時",AG23)</stp>
        <tr r="AG22" s="5"/>
      </tp>
      <tp t="e">
        <v>#N/A</v>
        <stp/>
        <stp>買い3</stp>
        <stp>=FOPORDQUERY("1","2","受付日時",AG23)</stp>
        <tr r="AG22" s="6"/>
      </tp>
      <tp t="e">
        <v>#N/A</v>
        <stp/>
        <stp>買い1</stp>
        <stp>=FOPORDQUERY("1","2","注文数量",AE23)</stp>
        <tr r="AE22" s="1"/>
      </tp>
      <tp t="e">
        <v>#N/A</v>
        <stp/>
        <stp>買い1</stp>
        <stp>=FOPORDQUERY("1","2","注文単価",AD23)</stp>
        <tr r="AD22" s="1"/>
      </tp>
      <tp t="e">
        <v>#N/A</v>
        <stp/>
        <stp>買い2</stp>
        <stp>=FOPORDQUERY("1","2","注文数量",AE23)</stp>
        <tr r="AE22" s="5"/>
      </tp>
      <tp t="e">
        <v>#N/A</v>
        <stp/>
        <stp>買い2</stp>
        <stp>=FOPORDQUERY("1","2","注文単価",AD23)</stp>
        <tr r="AD22" s="5"/>
      </tp>
      <tp t="e">
        <v>#N/A</v>
        <stp/>
        <stp>買い3</stp>
        <stp>=FOPORDQUERY("1","2","注文数量",AE23)</stp>
        <tr r="AE22" s="6"/>
      </tp>
      <tp t="e">
        <v>#N/A</v>
        <stp/>
        <stp>買い3</stp>
        <stp>=FOPORDQUERY("1","2","注文単価",AD23)</stp>
        <tr r="AD22" s="6"/>
      </tp>
    </main>
    <main first="oson2.rtdserver">
      <tp>
        <v>19735</v>
        <stp/>
        <stp>FQUOTE</stp>
        <stp>N225mini</stp>
        <stp>201706</stp>
        <stp>現在値</stp>
        <tr r="K3" s="1"/>
        <tr r="K3" s="5"/>
        <tr r="K3" s="6"/>
      </tp>
    </main>
    <main first="oson2.rtdserver2">
      <tp t="e">
        <v>#N/A</v>
        <stp/>
        <stp>買い1</stp>
        <stp>=FOPORDQUERY("1","2","取引種別",AB23)</stp>
        <tr r="AB22" s="1"/>
      </tp>
      <tp t="e">
        <v>#N/A</v>
        <stp/>
        <stp>買い3</stp>
        <stp>=FOPORDQUERY("1","2","銘柄名",Y23)</stp>
        <tr r="Y22" s="6"/>
      </tp>
      <tp t="e">
        <v>#N/A</v>
        <stp/>
        <stp>買い2</stp>
        <stp>=FOPORDQUERY("1","2","銘柄名",Y23)</stp>
        <tr r="Y22" s="5"/>
      </tp>
      <tp t="e">
        <v>#N/A</v>
        <stp/>
        <stp>買い1</stp>
        <stp>=FOPORDQUERY("1","2","銘柄名",Y23)</stp>
        <tr r="Y22" s="1"/>
      </tp>
      <tp t="e">
        <v>#N/A</v>
        <stp/>
        <stp>買い2</stp>
        <stp>=FOPORDQUERY("1","2","取引種別",AB23)</stp>
        <tr r="AB22" s="5"/>
      </tp>
      <tp t="e">
        <v>#N/A</v>
        <stp/>
        <stp>買い1</stp>
        <stp>=FOPPOSITION("メモ",AB13,"0")</stp>
        <tr r="AB12" s="1"/>
      </tp>
      <tp t="e">
        <v>#N/A</v>
        <stp/>
        <stp>買い3</stp>
        <stp>=FOPPOSITION("メモ",AB13,"0")</stp>
        <tr r="AB12" s="6"/>
      </tp>
      <tp t="e">
        <v>#N/A</v>
        <stp/>
        <stp>買い2</stp>
        <stp>=FOPPOSITION("メモ",AB13,"0")</stp>
        <tr r="AB12" s="5"/>
      </tp>
      <tp t="e">
        <v>#N/A</v>
        <stp/>
        <stp>買い3</stp>
        <stp>=FOPORDQUERY("1","2","取引種別",AB23)</stp>
        <tr r="AB22" s="6"/>
      </tp>
    </main>
    <main first="oson2.rtdserver">
      <tp t="s">
        <v>201706</v>
        <stp/>
        <stp>FQUOTE</stp>
        <stp>N225mini</stp>
        <stp>201706</stp>
        <stp>限月</stp>
        <tr r="G3" s="1"/>
        <tr r="G3" s="5"/>
        <tr r="G3" s="6"/>
      </tp>
    </main>
    <main first="oson2.rtdserver2">
      <tp t="e">
        <v>#N/A</v>
        <stp/>
        <stp>買い2</stp>
        <stp>=FOPPOSITION("建玉番号",Z13,"0")</stp>
        <tr r="Z12" s="5"/>
      </tp>
      <tp t="e">
        <v>#N/A</v>
        <stp/>
        <stp>買い3</stp>
        <stp>=FOPPOSITION("建玉番号",Z13,"0")</stp>
        <tr r="Z12" s="6"/>
      </tp>
      <tp t="e">
        <v>#N/A</v>
        <stp/>
        <stp>買い1</stp>
        <stp>=FOPPOSITION("建玉番号",Z13,"0")</stp>
        <tr r="Z12" s="1"/>
      </tp>
    </main>
    <main first="oson2.rtdserver">
      <tp t="s">
        <v>162060019</v>
        <stp/>
        <stp>FQUOTE</stp>
        <stp>N225mini</stp>
        <stp>201706</stp>
        <stp>銘柄コード</stp>
        <tr r="E3" s="1"/>
        <tr r="E3" s="5"/>
        <tr r="E3" s="6"/>
      </tp>
    </main>
    <main first="oson2.rtdserver2">
      <tp t="e">
        <v>#N/A</v>
        <stp/>
        <stp>買い1</stp>
        <stp>=FOPORDQUERY("1","2","注文番号",W23)</stp>
        <tr r="W22" s="1"/>
      </tp>
      <tp t="e">
        <v>#N/A</v>
        <stp/>
        <stp>買い3</stp>
        <stp>=FOPORDQUERY("1","2","注文番号",W23)</stp>
        <tr r="W22" s="6"/>
      </tp>
      <tp t="e">
        <v>#N/A</v>
        <stp/>
        <stp>買い2</stp>
        <stp>=FOPORDQUERY("1","2","注文番号",W23)</stp>
        <tr r="W22" s="5"/>
      </tp>
    </main>
    <main first="oson2.rtdserver">
      <tp t="s">
        <v>N225ミニ17/06</v>
        <stp/>
        <stp>FQUOTE</stp>
        <stp>N225mini</stp>
        <stp>201706</stp>
        <stp>銘柄名</stp>
        <tr r="F3" s="1"/>
        <tr r="F3" s="5"/>
        <tr r="F3" s="6"/>
      </tp>
    </main>
    <main first="oson2.rtdserver2">
      <tp t="e">
        <v>#N/A</v>
        <stp/>
        <stp>買い1</stp>
        <stp>=FOPORDQUERY("1","2","取消可能フラグ",AJ23)</stp>
        <tr r="AJ22" s="1"/>
      </tp>
      <tp t="e">
        <v>#N/A</v>
        <stp/>
        <stp>買い2</stp>
        <stp>=FOPORDQUERY("1","2","取消可能フラグ",AJ23)</stp>
        <tr r="AJ22" s="5"/>
      </tp>
      <tp t="e">
        <v>#N/A</v>
        <stp/>
        <stp>買い3</stp>
        <stp>=FOPORDQUERY("1","2","取消可能フラグ",AJ23)</stp>
        <tr r="AJ22" s="6"/>
      </tp>
      <tp t="e">
        <v>#N/A</v>
        <stp/>
        <stp>買い2</stp>
        <stp>=FOPORDQUERY("1","2","訂正・取消可能フラグ",AH23)</stp>
        <tr r="AH22" s="5"/>
      </tp>
      <tp t="e">
        <v>#N/A</v>
        <stp/>
        <stp>買い3</stp>
        <stp>=FOPORDQUERY("1","2","訂正・取消可能フラグ",AH23)</stp>
        <tr r="AH22" s="6"/>
      </tp>
      <tp t="e">
        <v>#N/A</v>
        <stp/>
        <stp>買い1</stp>
        <stp>=FOPORDQUERY("1","2","訂正・取消可能フラグ",AH23)</stp>
        <tr r="AH22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tabSelected="1" zoomScale="55" zoomScaleNormal="55" workbookViewId="0">
      <selection activeCell="J36" sqref="J36"/>
    </sheetView>
  </sheetViews>
  <sheetFormatPr defaultRowHeight="13.2" x14ac:dyDescent="0.2"/>
  <cols>
    <col min="1" max="2" width="16.109375" bestFit="1" customWidth="1"/>
    <col min="3" max="3" width="10" bestFit="1" customWidth="1"/>
    <col min="5" max="5" width="9.6640625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42879.964478009257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23:08:46</v>
      </c>
      <c r="I3">
        <f>[1]!FQUOTE("N225mini",B1,"売気配値")</f>
        <v>19735</v>
      </c>
      <c r="J3">
        <f>[1]!FQUOTE("N225mini",B1,"買気配値")</f>
        <v>19730</v>
      </c>
      <c r="K3">
        <f>[1]!FQUOTE("N225mini",B1,"現在値")</f>
        <v>19735</v>
      </c>
      <c r="AE3" s="11">
        <f ca="1">NOW()</f>
        <v>42879.964478009257</v>
      </c>
      <c r="AF3" s="11">
        <f>TIMEVALUE("0:00:10")+AD13</f>
        <v>42879.955069444441</v>
      </c>
    </row>
    <row r="4" spans="1:32" x14ac:dyDescent="0.2">
      <c r="A4" t="s">
        <v>89</v>
      </c>
      <c r="B4" s="16">
        <v>42879.954861111109</v>
      </c>
      <c r="AF4" s="11">
        <f>C7+B4</f>
        <v>42879.989583333328</v>
      </c>
    </row>
    <row r="5" spans="1:32" x14ac:dyDescent="0.2">
      <c r="A5" t="s">
        <v>102</v>
      </c>
      <c r="B5" s="28">
        <f>+E5</f>
        <v>42879.955069444441</v>
      </c>
      <c r="C5" t="s">
        <v>114</v>
      </c>
      <c r="D5">
        <f>VLOOKUP(S13,AB13:AD18,3,FALSE)</f>
        <v>42879.954953703702</v>
      </c>
      <c r="E5" s="27">
        <f>+D5+TIME(0,0,10)</f>
        <v>42879.955069444441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発注NG</v>
      </c>
      <c r="AF7" t="s">
        <v>84</v>
      </c>
    </row>
    <row r="8" spans="1:32" x14ac:dyDescent="0.2">
      <c r="A8" t="s">
        <v>91</v>
      </c>
      <c r="B8" s="14">
        <v>-50</v>
      </c>
      <c r="AE8" t="str">
        <f>IF(VLOOKUP(S14,AB13:AE18,4,FALSE)&lt;B8,"発注OK","-")</f>
        <v>-</v>
      </c>
      <c r="AF8" t="s">
        <v>106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137</v>
      </c>
      <c r="Q13" t="s">
        <v>108</v>
      </c>
      <c r="R13">
        <v>1</v>
      </c>
      <c r="S13" t="s">
        <v>100</v>
      </c>
      <c r="T13" t="s">
        <v>53</v>
      </c>
      <c r="U13" t="s">
        <v>53</v>
      </c>
      <c r="W13" s="5" t="s">
        <v>122</v>
      </c>
      <c r="X13" s="6" t="s">
        <v>121</v>
      </c>
      <c r="Y13" s="6">
        <v>1</v>
      </c>
      <c r="Z13" s="6" t="s">
        <v>123</v>
      </c>
      <c r="AA13" s="6">
        <v>1</v>
      </c>
      <c r="AB13" s="18" t="s">
        <v>120</v>
      </c>
      <c r="AC13" s="19">
        <v>19745</v>
      </c>
      <c r="AD13" s="12">
        <v>42879.954953703702</v>
      </c>
      <c r="AE13" s="17">
        <f>+$K$3-AC13</f>
        <v>-10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19785</v>
      </c>
      <c r="L14">
        <v>1</v>
      </c>
      <c r="M14" s="3">
        <v>0</v>
      </c>
      <c r="N14">
        <v>1</v>
      </c>
      <c r="P14" s="13" t="s">
        <v>137</v>
      </c>
      <c r="Q14" t="s">
        <v>109</v>
      </c>
      <c r="R14">
        <v>1</v>
      </c>
      <c r="S14" t="s">
        <v>99</v>
      </c>
      <c r="T14" t="s">
        <v>52</v>
      </c>
      <c r="U14" t="s">
        <v>52</v>
      </c>
      <c r="W14" s="5" t="s">
        <v>122</v>
      </c>
      <c r="X14" s="6" t="s">
        <v>121</v>
      </c>
      <c r="Y14" s="6">
        <v>1</v>
      </c>
      <c r="Z14" s="6" t="s">
        <v>131</v>
      </c>
      <c r="AA14" s="6">
        <v>1</v>
      </c>
      <c r="AB14" s="6" t="s">
        <v>130</v>
      </c>
      <c r="AC14" s="19">
        <v>19750</v>
      </c>
      <c r="AD14" s="12">
        <v>42879.956296296295</v>
      </c>
      <c r="AE14" s="17">
        <f t="shared" ref="AE14:AE18" si="0">+$K$3-AC14</f>
        <v>-15</v>
      </c>
    </row>
    <row r="15" spans="1:32" x14ac:dyDescent="0.2">
      <c r="W15" s="5" t="s">
        <v>122</v>
      </c>
      <c r="X15" s="6" t="s">
        <v>121</v>
      </c>
      <c r="Y15" s="6">
        <v>1</v>
      </c>
      <c r="Z15" s="6" t="s">
        <v>134</v>
      </c>
      <c r="AA15" s="6">
        <v>1</v>
      </c>
      <c r="AB15" s="6" t="s">
        <v>133</v>
      </c>
      <c r="AC15" s="19">
        <v>19735</v>
      </c>
      <c r="AD15" s="12">
        <v>42879.959155092591</v>
      </c>
      <c r="AE15" s="17">
        <f t="shared" si="0"/>
        <v>0</v>
      </c>
    </row>
    <row r="16" spans="1:32" x14ac:dyDescent="0.2">
      <c r="B16" s="1"/>
      <c r="K16" s="13"/>
      <c r="M16" s="3"/>
      <c r="P16" s="3"/>
      <c r="W16" s="5" t="s">
        <v>119</v>
      </c>
      <c r="X16" s="6" t="s">
        <v>119</v>
      </c>
      <c r="Y16" s="6" t="s">
        <v>56</v>
      </c>
      <c r="Z16" s="6" t="s">
        <v>119</v>
      </c>
      <c r="AA16" s="6" t="s">
        <v>56</v>
      </c>
      <c r="AB16" s="6" t="s">
        <v>119</v>
      </c>
      <c r="AC16" s="6" t="s">
        <v>56</v>
      </c>
      <c r="AD16" s="7" t="s">
        <v>56</v>
      </c>
      <c r="AE16" s="17" t="e">
        <f t="shared" si="0"/>
        <v>#VALUE!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19735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19735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133</v>
      </c>
      <c r="W23" t="s">
        <v>135</v>
      </c>
      <c r="X23">
        <v>162060019</v>
      </c>
      <c r="Y23" t="s">
        <v>129</v>
      </c>
      <c r="Z23" t="s">
        <v>122</v>
      </c>
      <c r="AA23" t="s">
        <v>127</v>
      </c>
      <c r="AB23" t="s">
        <v>128</v>
      </c>
      <c r="AC23" t="s">
        <v>126</v>
      </c>
      <c r="AD23">
        <v>19790</v>
      </c>
      <c r="AE23">
        <v>1</v>
      </c>
      <c r="AF23">
        <v>0</v>
      </c>
      <c r="AG23" s="11">
        <v>42879.959293981483</v>
      </c>
      <c r="AH23" t="s">
        <v>124</v>
      </c>
      <c r="AI23" t="s">
        <v>124</v>
      </c>
      <c r="AJ23" t="s">
        <v>124</v>
      </c>
      <c r="AK23" t="s">
        <v>98</v>
      </c>
    </row>
    <row r="24" spans="1:37" x14ac:dyDescent="0.2">
      <c r="V24" t="s">
        <v>130</v>
      </c>
      <c r="W24" t="s">
        <v>132</v>
      </c>
      <c r="X24">
        <v>162060019</v>
      </c>
      <c r="Y24" t="s">
        <v>129</v>
      </c>
      <c r="Z24" t="s">
        <v>122</v>
      </c>
      <c r="AA24" t="s">
        <v>127</v>
      </c>
      <c r="AB24" t="s">
        <v>128</v>
      </c>
      <c r="AC24" t="s">
        <v>126</v>
      </c>
      <c r="AD24">
        <v>19800</v>
      </c>
      <c r="AE24">
        <v>1</v>
      </c>
      <c r="AF24">
        <v>0</v>
      </c>
      <c r="AG24" s="11">
        <v>42879.956423611111</v>
      </c>
      <c r="AH24" t="s">
        <v>124</v>
      </c>
      <c r="AI24" t="s">
        <v>124</v>
      </c>
      <c r="AJ24" t="s">
        <v>124</v>
      </c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V25" t="s">
        <v>120</v>
      </c>
      <c r="W25" t="s">
        <v>125</v>
      </c>
      <c r="X25">
        <v>162060019</v>
      </c>
      <c r="Y25" t="s">
        <v>129</v>
      </c>
      <c r="Z25" t="s">
        <v>122</v>
      </c>
      <c r="AA25" t="s">
        <v>127</v>
      </c>
      <c r="AB25" t="s">
        <v>128</v>
      </c>
      <c r="AC25" t="s">
        <v>126</v>
      </c>
      <c r="AD25">
        <v>19795</v>
      </c>
      <c r="AE25">
        <v>1</v>
      </c>
      <c r="AF25">
        <v>0</v>
      </c>
      <c r="AG25" s="11">
        <v>42879.955092592594</v>
      </c>
      <c r="AH25" t="s">
        <v>124</v>
      </c>
      <c r="AI25" t="s">
        <v>124</v>
      </c>
      <c r="AJ25" t="s">
        <v>124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  <c r="V26" t="s">
        <v>119</v>
      </c>
      <c r="W26" t="s">
        <v>119</v>
      </c>
      <c r="X26" t="s">
        <v>56</v>
      </c>
      <c r="Y26" t="s">
        <v>119</v>
      </c>
      <c r="Z26" t="s">
        <v>119</v>
      </c>
      <c r="AA26" t="s">
        <v>119</v>
      </c>
      <c r="AB26" t="s">
        <v>119</v>
      </c>
      <c r="AC26" t="s">
        <v>119</v>
      </c>
      <c r="AD26" t="s">
        <v>56</v>
      </c>
      <c r="AE26" t="s">
        <v>56</v>
      </c>
      <c r="AF26" t="s">
        <v>56</v>
      </c>
      <c r="AG26" t="s">
        <v>56</v>
      </c>
      <c r="AH26" t="s">
        <v>119</v>
      </c>
      <c r="AI26" t="s">
        <v>119</v>
      </c>
      <c r="AJ26" t="s">
        <v>119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str">
        <f ca="1">IF(OR(AE8="発注OK",AE7="発注OK"),"発注","-")</f>
        <v>-</v>
      </c>
      <c r="C29" t="b">
        <f ca="1">IF(B29="発注",[1]!freplaceorder(D29,E29,F29,G29,H29,I29,J29,K29,L29,M29,N29))</f>
        <v>0</v>
      </c>
      <c r="D29" t="str">
        <f>VLOOKUP(S14,V23:W33,2,FALSE)</f>
        <v>20170524A01N91744227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137</v>
      </c>
      <c r="L29" t="s">
        <v>110</v>
      </c>
      <c r="W29" t="s">
        <v>101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42879.964478009257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23:08:46</v>
      </c>
      <c r="I3">
        <f>[1]!FQUOTE("N225mini",B1,"売気配値")</f>
        <v>19735</v>
      </c>
      <c r="J3">
        <f>[1]!FQUOTE("N225mini",B1,"買気配値")</f>
        <v>19730</v>
      </c>
      <c r="K3">
        <f>[1]!FQUOTE("N225mini",B1,"現在値")</f>
        <v>19735</v>
      </c>
      <c r="AE3" s="11">
        <f ca="1">NOW()</f>
        <v>42879.964478009257</v>
      </c>
      <c r="AF3" s="11">
        <f>TIMEVALUE("0:00:10")+AD13</f>
        <v>42879.955069444441</v>
      </c>
    </row>
    <row r="4" spans="1:32" x14ac:dyDescent="0.2">
      <c r="A4" t="s">
        <v>89</v>
      </c>
      <c r="B4" s="16">
        <v>42879.956250000003</v>
      </c>
      <c r="AF4" s="11">
        <f>C7+B4</f>
        <v>42879.990972222222</v>
      </c>
    </row>
    <row r="5" spans="1:32" x14ac:dyDescent="0.2">
      <c r="A5" t="s">
        <v>102</v>
      </c>
      <c r="B5" s="28">
        <f>+E5</f>
        <v>42879.956412037034</v>
      </c>
      <c r="C5" t="s">
        <v>114</v>
      </c>
      <c r="D5">
        <f>VLOOKUP(S13,AB13:AD18,3,FALSE)</f>
        <v>42879.956296296295</v>
      </c>
      <c r="E5" s="27">
        <f>+D5+TIME(0,0,10)</f>
        <v>42879.956412037034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発注NG</v>
      </c>
      <c r="AF7" t="s">
        <v>70</v>
      </c>
    </row>
    <row r="8" spans="1:32" x14ac:dyDescent="0.2">
      <c r="A8" t="s">
        <v>91</v>
      </c>
      <c r="B8" s="14">
        <v>-50</v>
      </c>
      <c r="AE8" t="str">
        <f>IF(VLOOKUP(S14,AB13:AE18,4,FALSE)&lt;B8,"発注OK","-")</f>
        <v>-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137</v>
      </c>
      <c r="Q13" t="s">
        <v>111</v>
      </c>
      <c r="R13">
        <v>1</v>
      </c>
      <c r="S13" t="s">
        <v>103</v>
      </c>
      <c r="T13" t="s">
        <v>53</v>
      </c>
      <c r="U13" t="s">
        <v>53</v>
      </c>
      <c r="W13" s="5" t="s">
        <v>122</v>
      </c>
      <c r="X13" s="6" t="s">
        <v>121</v>
      </c>
      <c r="Y13" s="6">
        <v>1</v>
      </c>
      <c r="Z13" s="6" t="s">
        <v>123</v>
      </c>
      <c r="AA13" s="6">
        <v>1</v>
      </c>
      <c r="AB13" s="18" t="s">
        <v>120</v>
      </c>
      <c r="AC13" s="19">
        <v>19745</v>
      </c>
      <c r="AD13" s="12">
        <v>42879.954953703702</v>
      </c>
      <c r="AE13" s="17">
        <f>+$K$3-AC13</f>
        <v>-10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19785</v>
      </c>
      <c r="L14">
        <v>1</v>
      </c>
      <c r="M14" s="3">
        <v>0</v>
      </c>
      <c r="N14">
        <v>1</v>
      </c>
      <c r="P14" s="13" t="s">
        <v>137</v>
      </c>
      <c r="Q14" t="s">
        <v>112</v>
      </c>
      <c r="R14">
        <v>1</v>
      </c>
      <c r="S14" t="s">
        <v>104</v>
      </c>
      <c r="T14" t="s">
        <v>52</v>
      </c>
      <c r="U14" t="s">
        <v>52</v>
      </c>
      <c r="W14" s="5" t="s">
        <v>122</v>
      </c>
      <c r="X14" s="6" t="s">
        <v>121</v>
      </c>
      <c r="Y14" s="6">
        <v>1</v>
      </c>
      <c r="Z14" s="6" t="s">
        <v>131</v>
      </c>
      <c r="AA14" s="6">
        <v>1</v>
      </c>
      <c r="AB14" s="6" t="s">
        <v>130</v>
      </c>
      <c r="AC14" s="19">
        <v>19750</v>
      </c>
      <c r="AD14" s="12">
        <v>42879.956296296295</v>
      </c>
      <c r="AE14" s="17">
        <f t="shared" ref="AE14:AE15" si="0">+$K$3-AC14</f>
        <v>-15</v>
      </c>
    </row>
    <row r="15" spans="1:32" x14ac:dyDescent="0.2">
      <c r="W15" s="5" t="s">
        <v>122</v>
      </c>
      <c r="X15" s="6" t="s">
        <v>121</v>
      </c>
      <c r="Y15" s="6">
        <v>1</v>
      </c>
      <c r="Z15" s="6" t="s">
        <v>134</v>
      </c>
      <c r="AA15" s="6">
        <v>1</v>
      </c>
      <c r="AB15" s="6" t="s">
        <v>133</v>
      </c>
      <c r="AC15" s="19">
        <v>19735</v>
      </c>
      <c r="AD15" s="12">
        <v>42879.959155092591</v>
      </c>
      <c r="AE15" s="17">
        <f t="shared" si="0"/>
        <v>0</v>
      </c>
    </row>
    <row r="16" spans="1:32" x14ac:dyDescent="0.2">
      <c r="B16" s="1"/>
      <c r="K16" s="13"/>
      <c r="M16" s="3"/>
      <c r="P16" s="3"/>
      <c r="W16" s="5" t="s">
        <v>119</v>
      </c>
      <c r="X16" s="6" t="s">
        <v>119</v>
      </c>
      <c r="Y16" s="6" t="s">
        <v>56</v>
      </c>
      <c r="Z16" s="6" t="s">
        <v>119</v>
      </c>
      <c r="AA16" s="6" t="s">
        <v>56</v>
      </c>
      <c r="AB16" s="6" t="s">
        <v>119</v>
      </c>
      <c r="AC16" s="6" t="s">
        <v>56</v>
      </c>
      <c r="AD16" s="7" t="s">
        <v>56</v>
      </c>
      <c r="AE16" s="17" t="e">
        <f t="shared" ref="AE16:AE18" si="1">+$K$3-AC16</f>
        <v>#VALUE!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1"/>
        <v>19735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1"/>
        <v>19735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133</v>
      </c>
      <c r="W23" t="s">
        <v>135</v>
      </c>
      <c r="X23">
        <v>162060019</v>
      </c>
      <c r="Y23" t="s">
        <v>129</v>
      </c>
      <c r="Z23" t="s">
        <v>122</v>
      </c>
      <c r="AA23" t="s">
        <v>127</v>
      </c>
      <c r="AB23" t="s">
        <v>128</v>
      </c>
      <c r="AC23" t="s">
        <v>126</v>
      </c>
      <c r="AD23">
        <v>19790</v>
      </c>
      <c r="AE23">
        <v>1</v>
      </c>
      <c r="AF23">
        <v>0</v>
      </c>
      <c r="AG23" s="11">
        <v>42879.959293981483</v>
      </c>
      <c r="AH23" t="s">
        <v>124</v>
      </c>
      <c r="AI23" t="s">
        <v>124</v>
      </c>
      <c r="AJ23" t="s">
        <v>124</v>
      </c>
      <c r="AK23" t="s">
        <v>96</v>
      </c>
    </row>
    <row r="24" spans="1:37" x14ac:dyDescent="0.2">
      <c r="V24" t="s">
        <v>130</v>
      </c>
      <c r="W24" t="s">
        <v>132</v>
      </c>
      <c r="X24">
        <v>162060019</v>
      </c>
      <c r="Y24" t="s">
        <v>129</v>
      </c>
      <c r="Z24" t="s">
        <v>122</v>
      </c>
      <c r="AA24" t="s">
        <v>127</v>
      </c>
      <c r="AB24" t="s">
        <v>128</v>
      </c>
      <c r="AC24" t="s">
        <v>126</v>
      </c>
      <c r="AD24">
        <v>19800</v>
      </c>
      <c r="AE24">
        <v>1</v>
      </c>
      <c r="AF24">
        <v>0</v>
      </c>
      <c r="AG24" s="11">
        <v>42879.956423611111</v>
      </c>
      <c r="AH24" t="s">
        <v>124</v>
      </c>
      <c r="AI24" t="s">
        <v>124</v>
      </c>
      <c r="AJ24" t="s">
        <v>124</v>
      </c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V25" t="s">
        <v>120</v>
      </c>
      <c r="W25" t="s">
        <v>125</v>
      </c>
      <c r="X25">
        <v>162060019</v>
      </c>
      <c r="Y25" t="s">
        <v>129</v>
      </c>
      <c r="Z25" t="s">
        <v>122</v>
      </c>
      <c r="AA25" t="s">
        <v>127</v>
      </c>
      <c r="AB25" t="s">
        <v>128</v>
      </c>
      <c r="AC25" t="s">
        <v>126</v>
      </c>
      <c r="AD25">
        <v>19795</v>
      </c>
      <c r="AE25">
        <v>1</v>
      </c>
      <c r="AF25">
        <v>0</v>
      </c>
      <c r="AG25" s="11">
        <v>42879.955092592594</v>
      </c>
      <c r="AH25" t="s">
        <v>124</v>
      </c>
      <c r="AI25" t="s">
        <v>124</v>
      </c>
      <c r="AJ25" t="s">
        <v>124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  <c r="V26" t="s">
        <v>119</v>
      </c>
      <c r="W26" t="s">
        <v>119</v>
      </c>
      <c r="X26" t="s">
        <v>56</v>
      </c>
      <c r="Y26" t="s">
        <v>119</v>
      </c>
      <c r="Z26" t="s">
        <v>119</v>
      </c>
      <c r="AA26" t="s">
        <v>119</v>
      </c>
      <c r="AB26" t="s">
        <v>119</v>
      </c>
      <c r="AC26" t="s">
        <v>119</v>
      </c>
      <c r="AD26" t="s">
        <v>56</v>
      </c>
      <c r="AE26" t="s">
        <v>56</v>
      </c>
      <c r="AF26" t="s">
        <v>56</v>
      </c>
      <c r="AG26" t="s">
        <v>56</v>
      </c>
      <c r="AH26" t="s">
        <v>119</v>
      </c>
      <c r="AI26" t="s">
        <v>119</v>
      </c>
      <c r="AJ26" t="s">
        <v>119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str">
        <f ca="1">IF(OR(AE8="発注OK",AE7="発注OK"),"発注","-")</f>
        <v>-</v>
      </c>
      <c r="C29" t="b">
        <f ca="1">IF(B29="発注",[1]!freplaceorder(D29,E29,F29,G29,H29,I29,J29,K29,L29,M29,N29))</f>
        <v>0</v>
      </c>
      <c r="D29" t="str">
        <f>VLOOKUP(S14,V23:W33,2,FALSE)</f>
        <v>20170524A01N91744238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137</v>
      </c>
      <c r="L29" t="s">
        <v>113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42879.964478009257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23:08:46</v>
      </c>
      <c r="I3">
        <f>[1]!FQUOTE("N225mini",B1,"売気配値")</f>
        <v>19735</v>
      </c>
      <c r="J3">
        <f>[1]!FQUOTE("N225mini",B1,"買気配値")</f>
        <v>19730</v>
      </c>
      <c r="K3">
        <f>[1]!FQUOTE("N225mini",B1,"現在値")</f>
        <v>19735</v>
      </c>
      <c r="AE3" s="11">
        <f ca="1">NOW()</f>
        <v>42879.964478009257</v>
      </c>
      <c r="AF3" s="11">
        <f>TIMEVALUE("0:00:10")+AD13</f>
        <v>42879.955069444441</v>
      </c>
    </row>
    <row r="4" spans="1:32" x14ac:dyDescent="0.2">
      <c r="A4" t="s">
        <v>89</v>
      </c>
      <c r="B4" s="16">
        <v>42879.957638888889</v>
      </c>
      <c r="AF4" s="11">
        <f>C7+B4</f>
        <v>42879.992361111108</v>
      </c>
    </row>
    <row r="5" spans="1:32" x14ac:dyDescent="0.2">
      <c r="A5" t="s">
        <v>102</v>
      </c>
      <c r="B5" s="28">
        <f>+E5</f>
        <v>42879.959270833329</v>
      </c>
      <c r="C5" t="s">
        <v>114</v>
      </c>
      <c r="D5">
        <f>VLOOKUP(S13,AB13:AD18,3,FALSE)</f>
        <v>42879.959155092591</v>
      </c>
      <c r="E5" s="27">
        <f>+D5+TIME(0,0,10)</f>
        <v>42879.959270833329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発注NG</v>
      </c>
      <c r="AF7" t="s">
        <v>70</v>
      </c>
    </row>
    <row r="8" spans="1:32" x14ac:dyDescent="0.2">
      <c r="A8" t="s">
        <v>91</v>
      </c>
      <c r="B8" s="14">
        <v>-50</v>
      </c>
      <c r="AE8" t="str">
        <f>IF(VLOOKUP(S14,AB13:AE18,4,FALSE)&lt;B8,"発注OK","-")</f>
        <v>-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137</v>
      </c>
      <c r="Q13" t="s">
        <v>136</v>
      </c>
      <c r="R13">
        <v>1</v>
      </c>
      <c r="S13" t="s">
        <v>115</v>
      </c>
      <c r="T13" t="s">
        <v>53</v>
      </c>
      <c r="U13" t="s">
        <v>53</v>
      </c>
      <c r="W13" s="5" t="s">
        <v>122</v>
      </c>
      <c r="X13" s="6" t="s">
        <v>121</v>
      </c>
      <c r="Y13" s="6">
        <v>1</v>
      </c>
      <c r="Z13" s="6" t="s">
        <v>123</v>
      </c>
      <c r="AA13" s="6">
        <v>1</v>
      </c>
      <c r="AB13" s="18" t="s">
        <v>120</v>
      </c>
      <c r="AC13" s="19">
        <v>19745</v>
      </c>
      <c r="AD13" s="12">
        <v>42879.954953703702</v>
      </c>
      <c r="AE13" s="17">
        <f>+$K$3-AC13</f>
        <v>-10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19785</v>
      </c>
      <c r="L14">
        <v>1</v>
      </c>
      <c r="M14" s="3">
        <v>0</v>
      </c>
      <c r="N14">
        <v>1</v>
      </c>
      <c r="P14" s="13" t="s">
        <v>137</v>
      </c>
      <c r="Q14" t="s">
        <v>117</v>
      </c>
      <c r="R14">
        <v>1</v>
      </c>
      <c r="S14" t="s">
        <v>116</v>
      </c>
      <c r="T14" t="s">
        <v>52</v>
      </c>
      <c r="U14" t="s">
        <v>52</v>
      </c>
      <c r="W14" s="5" t="s">
        <v>122</v>
      </c>
      <c r="X14" s="6" t="s">
        <v>121</v>
      </c>
      <c r="Y14" s="6">
        <v>1</v>
      </c>
      <c r="Z14" s="6" t="s">
        <v>131</v>
      </c>
      <c r="AA14" s="6">
        <v>1</v>
      </c>
      <c r="AB14" s="6" t="s">
        <v>130</v>
      </c>
      <c r="AC14" s="19">
        <v>19750</v>
      </c>
      <c r="AD14" s="12">
        <v>42879.956296296295</v>
      </c>
      <c r="AE14" s="17">
        <f t="shared" ref="AE14:AE18" si="0">+$K$3-AC14</f>
        <v>-15</v>
      </c>
    </row>
    <row r="15" spans="1:32" x14ac:dyDescent="0.2">
      <c r="W15" s="5" t="s">
        <v>122</v>
      </c>
      <c r="X15" s="6" t="s">
        <v>121</v>
      </c>
      <c r="Y15" s="6">
        <v>1</v>
      </c>
      <c r="Z15" s="6" t="s">
        <v>134</v>
      </c>
      <c r="AA15" s="6">
        <v>1</v>
      </c>
      <c r="AB15" s="6" t="s">
        <v>133</v>
      </c>
      <c r="AC15" s="19">
        <v>19735</v>
      </c>
      <c r="AD15" s="12">
        <v>42879.959155092591</v>
      </c>
      <c r="AE15" s="17">
        <f t="shared" si="0"/>
        <v>0</v>
      </c>
    </row>
    <row r="16" spans="1:32" x14ac:dyDescent="0.2">
      <c r="B16" s="1"/>
      <c r="K16" s="13"/>
      <c r="M16" s="3"/>
      <c r="P16" s="3"/>
      <c r="W16" s="5" t="s">
        <v>119</v>
      </c>
      <c r="X16" s="6" t="s">
        <v>119</v>
      </c>
      <c r="Y16" s="6" t="s">
        <v>56</v>
      </c>
      <c r="Z16" s="6" t="s">
        <v>119</v>
      </c>
      <c r="AA16" s="6" t="s">
        <v>56</v>
      </c>
      <c r="AB16" s="6" t="s">
        <v>119</v>
      </c>
      <c r="AC16" s="6" t="s">
        <v>56</v>
      </c>
      <c r="AD16" s="7" t="s">
        <v>56</v>
      </c>
      <c r="AE16" s="17" t="e">
        <f t="shared" si="0"/>
        <v>#VALUE!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19735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19735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133</v>
      </c>
      <c r="W23" t="s">
        <v>135</v>
      </c>
      <c r="X23">
        <v>162060019</v>
      </c>
      <c r="Y23" t="s">
        <v>129</v>
      </c>
      <c r="Z23" t="s">
        <v>122</v>
      </c>
      <c r="AA23" t="s">
        <v>127</v>
      </c>
      <c r="AB23" t="s">
        <v>128</v>
      </c>
      <c r="AC23" t="s">
        <v>126</v>
      </c>
      <c r="AD23">
        <v>19790</v>
      </c>
      <c r="AE23">
        <v>1</v>
      </c>
      <c r="AF23">
        <v>0</v>
      </c>
      <c r="AG23" s="11">
        <v>42879.959293981483</v>
      </c>
      <c r="AH23" t="s">
        <v>124</v>
      </c>
      <c r="AI23" t="s">
        <v>124</v>
      </c>
      <c r="AJ23" t="s">
        <v>124</v>
      </c>
      <c r="AK23" t="s">
        <v>96</v>
      </c>
    </row>
    <row r="24" spans="1:37" x14ac:dyDescent="0.2">
      <c r="V24" t="s">
        <v>130</v>
      </c>
      <c r="W24" t="s">
        <v>132</v>
      </c>
      <c r="X24">
        <v>162060019</v>
      </c>
      <c r="Y24" t="s">
        <v>129</v>
      </c>
      <c r="Z24" t="s">
        <v>122</v>
      </c>
      <c r="AA24" t="s">
        <v>127</v>
      </c>
      <c r="AB24" t="s">
        <v>128</v>
      </c>
      <c r="AC24" t="s">
        <v>126</v>
      </c>
      <c r="AD24">
        <v>19800</v>
      </c>
      <c r="AE24">
        <v>1</v>
      </c>
      <c r="AF24">
        <v>0</v>
      </c>
      <c r="AG24" s="11">
        <v>42879.956423611111</v>
      </c>
      <c r="AH24" t="s">
        <v>124</v>
      </c>
      <c r="AI24" t="s">
        <v>124</v>
      </c>
      <c r="AJ24" t="s">
        <v>124</v>
      </c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V25" t="s">
        <v>120</v>
      </c>
      <c r="W25" t="s">
        <v>125</v>
      </c>
      <c r="X25">
        <v>162060019</v>
      </c>
      <c r="Y25" t="s">
        <v>129</v>
      </c>
      <c r="Z25" t="s">
        <v>122</v>
      </c>
      <c r="AA25" t="s">
        <v>127</v>
      </c>
      <c r="AB25" t="s">
        <v>128</v>
      </c>
      <c r="AC25" t="s">
        <v>126</v>
      </c>
      <c r="AD25">
        <v>19795</v>
      </c>
      <c r="AE25">
        <v>1</v>
      </c>
      <c r="AF25">
        <v>0</v>
      </c>
      <c r="AG25" s="11">
        <v>42879.955092592594</v>
      </c>
      <c r="AH25" t="s">
        <v>124</v>
      </c>
      <c r="AI25" t="s">
        <v>124</v>
      </c>
      <c r="AJ25" t="s">
        <v>124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  <c r="V26" t="s">
        <v>119</v>
      </c>
      <c r="W26" t="s">
        <v>119</v>
      </c>
      <c r="X26" t="s">
        <v>56</v>
      </c>
      <c r="Y26" t="s">
        <v>119</v>
      </c>
      <c r="Z26" t="s">
        <v>119</v>
      </c>
      <c r="AA26" t="s">
        <v>119</v>
      </c>
      <c r="AB26" t="s">
        <v>119</v>
      </c>
      <c r="AC26" t="s">
        <v>119</v>
      </c>
      <c r="AD26" t="s">
        <v>56</v>
      </c>
      <c r="AE26" t="s">
        <v>56</v>
      </c>
      <c r="AF26" t="s">
        <v>56</v>
      </c>
      <c r="AG26" t="s">
        <v>56</v>
      </c>
      <c r="AH26" t="s">
        <v>119</v>
      </c>
      <c r="AI26" t="s">
        <v>119</v>
      </c>
      <c r="AJ26" t="s">
        <v>119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str">
        <f ca="1">IF(OR(AE8="発注OK",AE7="発注OK"),"発注","-")</f>
        <v>-</v>
      </c>
      <c r="C29" t="b">
        <f ca="1">IF(B29="発注",[1]!freplaceorder(D29,E29,F29,G29,H29,I29,J29,K29,L29,M29,N29))</f>
        <v>0</v>
      </c>
      <c r="D29" t="str">
        <f>VLOOKUP(S14,V23:W33,2,FALSE)</f>
        <v>20170524A01N91744268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137</v>
      </c>
      <c r="L29" t="s">
        <v>118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買い1</vt:lpstr>
      <vt:lpstr>買い2</vt:lpstr>
      <vt:lpstr>買い3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2017-05-24T14:08:53Z</dcterms:modified>
</cp:coreProperties>
</file>